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 I rok 2023_2024" sheetId="1" r:id="rId1"/>
    <sheet name="II  rok 2024_2025" sheetId="2" r:id="rId2"/>
    <sheet name="podsumowanie 2023_2025" sheetId="3" r:id="rId3"/>
    <sheet name="Suma " sheetId="4" r:id="rId4"/>
  </sheets>
  <definedNames>
    <definedName name="_xlnm.Print_Area" localSheetId="0">' I rok 2023_2024'!$A$1:$AK$38</definedName>
    <definedName name="_xlnm.Print_Area" localSheetId="1">'II  rok 2024_2025'!$A$1:$AK$32</definedName>
    <definedName name="_xlnm.Print_Area" localSheetId="2">'podsumowanie 2023_2025'!$A$1:$N$26</definedName>
  </definedNames>
  <calcPr fullCalcOnLoad="1"/>
</workbook>
</file>

<file path=xl/comments1.xml><?xml version="1.0" encoding="utf-8"?>
<comments xmlns="http://schemas.openxmlformats.org/spreadsheetml/2006/main">
  <authors>
    <author>Beata Olejnik</author>
  </authors>
  <commentList>
    <comment ref="C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I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O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P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O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</t>
        </r>
      </text>
    </comment>
    <comment ref="P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</t>
        </r>
      </text>
    </comment>
  </commentList>
</comments>
</file>

<file path=xl/sharedStrings.xml><?xml version="1.0" encoding="utf-8"?>
<sst xmlns="http://schemas.openxmlformats.org/spreadsheetml/2006/main" count="332" uniqueCount="164">
  <si>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</si>
  <si>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</si>
  <si>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</si>
  <si>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</si>
  <si>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</si>
  <si>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</si>
  <si>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</si>
  <si>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</si>
  <si>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</si>
  <si>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</si>
  <si>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</si>
  <si>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</si>
  <si>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</si>
  <si>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</si>
  <si>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</si>
  <si>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</si>
  <si>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</si>
  <si>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</si>
  <si>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</si>
  <si>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</si>
  <si>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</si>
  <si>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</si>
  <si>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</si>
  <si>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</si>
  <si>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</si>
  <si>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</si>
  <si>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</si>
  <si>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</si>
  <si>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</si>
  <si>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</si>
  <si>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</si>
  <si>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</si>
  <si>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</si>
  <si>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Zintegrowanej Opieki Medycznej</t>
  </si>
  <si>
    <t>Studium Języków Obcych</t>
  </si>
  <si>
    <t xml:space="preserve"> Zakład Medycyny Klinicznej</t>
  </si>
  <si>
    <t>Zakład Medycyny Klinicznej</t>
  </si>
  <si>
    <t xml:space="preserve"> Zakład Pielęgniarstwa Chirurgicznego</t>
  </si>
  <si>
    <t>Zakład Zdrowia Publicznego</t>
  </si>
  <si>
    <t>Zakład Medycyny Wieku Rozwojowego i Pielęgniarstwa Pediatrycznego</t>
  </si>
  <si>
    <t xml:space="preserve">Zakład Medycyny Wieku Rozowjowego i Pielęgniarstwa Pediatrycznego </t>
  </si>
  <si>
    <t xml:space="preserve">Samodzielna Pracownia Rehabilitacji Narządu Wzroku </t>
  </si>
  <si>
    <t>Nauki z zakresu opieki specjaliztycznej</t>
  </si>
  <si>
    <t>Wybrane zagadnienia z zakresu nauk społecznych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</si>
  <si>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</si>
  <si>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</si>
  <si>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</si>
  <si>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</si>
  <si>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</si>
  <si>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</si>
  <si>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praktyki zawodowe</t>
  </si>
  <si>
    <t>III</t>
  </si>
  <si>
    <t>IV</t>
  </si>
  <si>
    <t>SUMA</t>
  </si>
  <si>
    <t>zajęcia teoretyczne</t>
  </si>
  <si>
    <t>TABELA II</t>
  </si>
  <si>
    <t>STANDARD</t>
  </si>
  <si>
    <t xml:space="preserve">RAZEM </t>
  </si>
  <si>
    <t>egzamin dyplomowy</t>
  </si>
  <si>
    <t>razem ogół</t>
  </si>
  <si>
    <t>Praktyki zawodowe</t>
  </si>
  <si>
    <t>SK</t>
  </si>
  <si>
    <t>TEORIA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</si>
  <si>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</si>
  <si>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</si>
  <si>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</si>
  <si>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</si>
  <si>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</si>
  <si>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</si>
  <si>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</si>
  <si>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</si>
  <si>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</si>
  <si>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</si>
  <si>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>ogółem liczba godzin  PZ</t>
  </si>
  <si>
    <t xml:space="preserve">ogółem liczba godzin BN </t>
  </si>
  <si>
    <t xml:space="preserve">ogółem liczba godzin PZ </t>
  </si>
  <si>
    <t>Razem liczba godzin</t>
  </si>
  <si>
    <t>Pielęgniarstwo</t>
  </si>
  <si>
    <t>suma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</si>
  <si>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</si>
  <si>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</si>
  <si>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</si>
  <si>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</si>
  <si>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</si>
  <si>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</si>
  <si>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</si>
  <si>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</si>
  <si>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</si>
  <si>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2018/2019</t>
  </si>
  <si>
    <r>
      <t>EGZ</t>
    </r>
    <r>
      <rPr>
        <sz val="10"/>
        <rFont val="Calibri"/>
        <family val="2"/>
      </rPr>
      <t>-egzamin</t>
    </r>
  </si>
  <si>
    <r>
      <t>W</t>
    </r>
    <r>
      <rPr>
        <sz val="10"/>
        <rFont val="Calibri"/>
        <family val="2"/>
      </rPr>
      <t>-wykłady</t>
    </r>
  </si>
  <si>
    <r>
      <t>BN</t>
    </r>
    <r>
      <rPr>
        <sz val="10"/>
        <rFont val="Calibri"/>
        <family val="2"/>
      </rPr>
      <t>-bez nauczyciela</t>
    </r>
  </si>
  <si>
    <r>
      <t>ZAL</t>
    </r>
    <r>
      <rPr>
        <sz val="10"/>
        <rFont val="Calibri"/>
        <family val="2"/>
      </rPr>
      <t>-zaliczenie</t>
    </r>
  </si>
  <si>
    <r>
      <t>S</t>
    </r>
    <r>
      <rPr>
        <sz val="10"/>
        <rFont val="Calibri"/>
        <family val="2"/>
      </rPr>
      <t>-seminaria</t>
    </r>
  </si>
  <si>
    <r>
      <t>ZP</t>
    </r>
    <r>
      <rPr>
        <sz val="10"/>
        <rFont val="Calibri"/>
        <family val="2"/>
      </rPr>
      <t>-zajęcia praktyczne</t>
    </r>
  </si>
  <si>
    <r>
      <t>Ćw</t>
    </r>
    <r>
      <rPr>
        <sz val="10"/>
        <rFont val="Calibri"/>
        <family val="2"/>
      </rPr>
      <t>-ćwiczenia</t>
    </r>
  </si>
  <si>
    <r>
      <t>PZ</t>
    </r>
    <r>
      <rPr>
        <sz val="10"/>
        <rFont val="Calibri"/>
        <family val="2"/>
      </rPr>
      <t>-praktyka zawodowa</t>
    </r>
  </si>
  <si>
    <r>
      <t>T-</t>
    </r>
    <r>
      <rPr>
        <sz val="10"/>
        <rFont val="Calibri"/>
        <family val="2"/>
      </rPr>
      <t>zajęcia teoretyczne</t>
    </r>
  </si>
  <si>
    <t>Zakład Farmakologii Doświadczalnej</t>
  </si>
  <si>
    <t xml:space="preserve">A Dydaktyka medyczna </t>
  </si>
  <si>
    <t xml:space="preserve">Do dyspozycji uczelni </t>
  </si>
  <si>
    <t>Pielęgniarstwo w chorobach wieku rozwojowego</t>
  </si>
  <si>
    <t xml:space="preserve">Nowoczesne techniki zabiegów pielęgniarskich </t>
  </si>
  <si>
    <t>Problemy opieki nad chorym w schorzeniach narządu wzroku</t>
  </si>
  <si>
    <t>BHP</t>
  </si>
  <si>
    <t>Zakład Higieny, Epidemiologii i Ergonomii</t>
  </si>
  <si>
    <t>2019/2020</t>
  </si>
  <si>
    <t>B- Zaawansowana praktyka pielęgniarska</t>
  </si>
  <si>
    <t>C- Badania naukowe i rozwój pielęgniarstwa</t>
  </si>
  <si>
    <t>B Pielęgniarstwo epidemiologiczne</t>
  </si>
  <si>
    <t>B Endoskopia</t>
  </si>
  <si>
    <t xml:space="preserve">B Opieka i edukacja terapeutyczna w chorobach przewlekłych w tym: </t>
  </si>
  <si>
    <t xml:space="preserve"> C Badania naukowe w pielęgniarstwie</t>
  </si>
  <si>
    <t xml:space="preserve"> C Informacja naukowa</t>
  </si>
  <si>
    <t xml:space="preserve"> C Praktyka pielęgniarska oparta na dowodach naukowych</t>
  </si>
  <si>
    <t xml:space="preserve">leczenie nerkozastępcze
</t>
  </si>
  <si>
    <r>
      <t xml:space="preserve">cukrzyca 
</t>
    </r>
  </si>
  <si>
    <t xml:space="preserve">rany przewlekłe i przetoki
</t>
  </si>
  <si>
    <t>ból</t>
  </si>
  <si>
    <t>zaburzenia układu nerwowego</t>
  </si>
  <si>
    <t>leczenie żywieniowe</t>
  </si>
  <si>
    <t>zaburzenia zdrowia psychicznego</t>
  </si>
  <si>
    <t xml:space="preserve">B Koordynowana opieka zdrowotna </t>
  </si>
  <si>
    <t>B Promocja zdrowia i świadczenia profilaktyczne</t>
  </si>
  <si>
    <t>B Poradnictwo w pielęgniarstwie</t>
  </si>
  <si>
    <t>A Pielegniarstwo wielokulturowe</t>
  </si>
  <si>
    <t>tlenoterapia ciągła i wentylacja mechaniczna</t>
  </si>
  <si>
    <t>nadciśnienie tętnicze</t>
  </si>
  <si>
    <t>niewydolność krążenia i zaburzenia rytmu</t>
  </si>
  <si>
    <t>A Prawo w praktyce pielęgniarskiej</t>
  </si>
  <si>
    <t>Zakład Prawa Medycznego i Deontologii Lekarskiej</t>
  </si>
  <si>
    <t>Studium Filozofii i Psychologii Człowieka</t>
  </si>
  <si>
    <t>Zajecia fakultatywne do 30% ze 150 godzin</t>
  </si>
  <si>
    <t>A- Wybrane zagadnienia z zakresu nauk społecznych w tym j. angielski 90 godz/6ECTS</t>
  </si>
  <si>
    <t>profil ogólnoakademicki 4. Liczba punktów ECTS w ramach zajęć związanych z prowadzoną w uczelni działalnością naukową w dyscyplinie lub dyscyplinach, do których przyporządkowany jest kierunek studiów uwzględniających udział studentów w zajęciach przygotowujących do prowadzenia działalności naukowej lub udział w tej działalności (przy profilach ogólnoakademickich</t>
  </si>
  <si>
    <t>Zakład Podstawowej Opieki Zdrowotnej</t>
  </si>
  <si>
    <t xml:space="preserve">STUDIA II STOPNIA  STACJONARNE </t>
  </si>
  <si>
    <t xml:space="preserve">B Opieka i edukacja terapeutyczna w chorobach przewlekłych w tym: choroba nowotworowa 
</t>
  </si>
  <si>
    <t>Przygotowanie pracy dyplomowej i przygotowanie do egzaminu dyplomowego</t>
  </si>
  <si>
    <t>5% ECTS wybór zajeć</t>
  </si>
  <si>
    <t>przygotowanie pracy dyplomowej i przygotowanie do egzaminu dyplomowego</t>
  </si>
  <si>
    <t>Zajecia fakultatywne do 30% ze 150 godzin 5%ECTS</t>
  </si>
  <si>
    <t>SEMESTR III</t>
  </si>
  <si>
    <t>Liczba godzin z wykorzystaniem technik symulacji</t>
  </si>
  <si>
    <t>łącznie</t>
  </si>
  <si>
    <t>tym realizowane w CSM</t>
  </si>
  <si>
    <t>A Język angielski specjalistyczny</t>
  </si>
  <si>
    <t xml:space="preserve">Zakład Anetezjologii i Intensywnej Terapii </t>
  </si>
  <si>
    <t>KIERUNEK : PIELĘGNIARSTWO                                         II ROK                        rok akademicki:   2024/2025</t>
  </si>
  <si>
    <t>KIERUNEK :    PIELĘGNIARSTWO                                       I ROK                        rok akademicki:   2023/2024</t>
  </si>
  <si>
    <t>SEMESTR IV</t>
  </si>
  <si>
    <t xml:space="preserve">A Zarządzanie w pielęgniarstwie/Management in nursing </t>
  </si>
  <si>
    <t xml:space="preserve">Pielęgniarstwo w neurochirurgii/ Neurosurgical nursing </t>
  </si>
  <si>
    <t xml:space="preserve">C Statystyka medyczna/Medical statistics </t>
  </si>
  <si>
    <t xml:space="preserve">B Farmakologia i ordynowanie produktów leczniczych/ Pharmacology and drug prescribing </t>
  </si>
  <si>
    <t>Szkolenie BHP</t>
  </si>
  <si>
    <t>Zakład Biostatystyki i Informatyki Medycznej</t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</si>
  <si>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Profilaktyka w pediatrii lub
Zagrożenia cywilizacyjne wieku rozwojowego</t>
    </r>
  </si>
  <si>
    <t>A Psychologia zdrowia/Health psychology</t>
  </si>
  <si>
    <t>C Pielęgniarstwo w perspektywie międzynarodowej/Nursing practice in international perspective</t>
  </si>
  <si>
    <t>Klinika/Zakład, gdzie jest realizowana praca</t>
  </si>
  <si>
    <t>Klinika Psychiatrii</t>
  </si>
  <si>
    <r>
      <t xml:space="preserve">niewydolność oddechowa
</t>
    </r>
    <r>
      <rPr>
        <strike/>
        <sz val="11"/>
        <rFont val="Calibri"/>
        <family val="2"/>
      </rPr>
      <t xml:space="preserve"> </t>
    </r>
  </si>
  <si>
    <r>
      <t xml:space="preserve">Wprowadzenie do farmakologii klinicznej - </t>
    </r>
    <r>
      <rPr>
        <b/>
        <sz val="11"/>
        <rFont val="Calibri"/>
        <family val="2"/>
      </rPr>
      <t xml:space="preserve">fakultatywne studentom, którzy rozpoczęli kształcenie przed rokiem akademickim 2016/2017 
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</si>
</sst>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_-* #,##0.000\ _z_ł_-;\-* #,##0.000\ _z_ł_-;_-* &quot;-&quot;??\ _z_ł_-;_-@_-"/>
    <numFmt numFmtId="187" formatCode="#,##0.0_ ;\-#,##0.0\ "/>
    <numFmt numFmtId="188" formatCode="#,##0.0"/>
    <numFmt numFmtId="189" formatCode="[$-415]dddd\,\ d\ mmmm\ yyyy"/>
  </numFmts>
  <fonts count="71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i/>
      <strike/>
      <sz val="10"/>
      <color indexed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4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FF6699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2" fillId="0" borderId="0" xfId="52">
      <alignment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42" fillId="0" borderId="10" xfId="52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1" fontId="42" fillId="0" borderId="10" xfId="52" applyNumberFormat="1" applyBorder="1" applyAlignment="1">
      <alignment horizontal="center" vertical="center" wrapText="1"/>
      <protection/>
    </xf>
    <xf numFmtId="1" fontId="6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/>
    </xf>
    <xf numFmtId="0" fontId="31" fillId="33" borderId="0" xfId="0" applyFont="1" applyFill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vertical="center" wrapText="1"/>
    </xf>
    <xf numFmtId="1" fontId="30" fillId="33" borderId="12" xfId="0" applyNumberFormat="1" applyFont="1" applyFill="1" applyBorder="1" applyAlignment="1">
      <alignment vertical="center" wrapText="1"/>
    </xf>
    <xf numFmtId="1" fontId="30" fillId="33" borderId="0" xfId="0" applyNumberFormat="1" applyFont="1" applyFill="1" applyBorder="1" applyAlignment="1">
      <alignment vertical="center" wrapText="1"/>
    </xf>
    <xf numFmtId="1" fontId="31" fillId="33" borderId="0" xfId="0" applyNumberFormat="1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1" fontId="30" fillId="33" borderId="10" xfId="0" applyNumberFormat="1" applyFont="1" applyFill="1" applyBorder="1" applyAlignment="1">
      <alignment vertical="center" wrapText="1"/>
    </xf>
    <xf numFmtId="1" fontId="30" fillId="32" borderId="0" xfId="0" applyNumberFormat="1" applyFont="1" applyFill="1" applyBorder="1" applyAlignment="1">
      <alignment vertical="center" wrapText="1"/>
    </xf>
    <xf numFmtId="0" fontId="30" fillId="32" borderId="0" xfId="0" applyFont="1" applyFill="1" applyBorder="1" applyAlignment="1">
      <alignment vertical="center" wrapText="1"/>
    </xf>
    <xf numFmtId="1" fontId="31" fillId="33" borderId="0" xfId="0" applyNumberFormat="1" applyFont="1" applyFill="1" applyAlignment="1">
      <alignment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1" fontId="65" fillId="32" borderId="10" xfId="0" applyNumberFormat="1" applyFont="1" applyFill="1" applyBorder="1" applyAlignment="1">
      <alignment horizontal="center" vertical="center" wrapText="1"/>
    </xf>
    <xf numFmtId="1" fontId="30" fillId="33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14" fontId="4" fillId="32" borderId="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1" fontId="30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/>
    </xf>
    <xf numFmtId="1" fontId="2" fillId="32" borderId="0" xfId="0" applyNumberFormat="1" applyFont="1" applyFill="1" applyAlignment="1">
      <alignment horizontal="center"/>
    </xf>
    <xf numFmtId="1" fontId="2" fillId="32" borderId="13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" fontId="2" fillId="32" borderId="15" xfId="0" applyNumberFormat="1" applyFont="1" applyFill="1" applyBorder="1" applyAlignment="1">
      <alignment horizontal="left"/>
    </xf>
    <xf numFmtId="1" fontId="2" fillId="32" borderId="16" xfId="0" applyNumberFormat="1" applyFont="1" applyFill="1" applyBorder="1" applyAlignment="1">
      <alignment horizontal="left"/>
    </xf>
    <xf numFmtId="1" fontId="2" fillId="32" borderId="17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center" wrapText="1"/>
    </xf>
    <xf numFmtId="0" fontId="66" fillId="0" borderId="0" xfId="0" applyFont="1" applyAlignment="1">
      <alignment vertical="center" wrapText="1"/>
    </xf>
    <xf numFmtId="0" fontId="65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0" fillId="35" borderId="10" xfId="0" applyNumberFormat="1" applyFont="1" applyFill="1" applyBorder="1" applyAlignment="1">
      <alignment horizontal="center" vertical="center" wrapText="1"/>
    </xf>
    <xf numFmtId="176" fontId="30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vertical="center" wrapText="1"/>
    </xf>
    <xf numFmtId="176" fontId="4" fillId="8" borderId="10" xfId="0" applyNumberFormat="1" applyFont="1" applyFill="1" applyBorder="1" applyAlignment="1">
      <alignment horizontal="center" vertical="center" wrapText="1"/>
    </xf>
    <xf numFmtId="176" fontId="4" fillId="11" borderId="10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176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center" wrapText="1"/>
    </xf>
    <xf numFmtId="1" fontId="2" fillId="32" borderId="18" xfId="0" applyNumberFormat="1" applyFont="1" applyFill="1" applyBorder="1" applyAlignment="1">
      <alignment horizontal="left"/>
    </xf>
    <xf numFmtId="1" fontId="2" fillId="32" borderId="19" xfId="0" applyNumberFormat="1" applyFont="1" applyFill="1" applyBorder="1" applyAlignment="1">
      <alignment horizontal="left"/>
    </xf>
    <xf numFmtId="176" fontId="2" fillId="32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wrapText="1"/>
    </xf>
    <xf numFmtId="1" fontId="2" fillId="32" borderId="15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left"/>
    </xf>
    <xf numFmtId="1" fontId="2" fillId="32" borderId="12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21" xfId="0" applyNumberFormat="1" applyFont="1" applyFill="1" applyBorder="1" applyAlignment="1">
      <alignment horizontal="center" vertical="center" wrapText="1"/>
    </xf>
    <xf numFmtId="1" fontId="7" fillId="36" borderId="14" xfId="0" applyNumberFormat="1" applyFont="1" applyFill="1" applyBorder="1" applyAlignment="1">
      <alignment horizontal="center" vertical="center" wrapText="1"/>
    </xf>
    <xf numFmtId="1" fontId="7" fillId="36" borderId="18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1" fontId="7" fillId="36" borderId="22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wrapText="1"/>
    </xf>
    <xf numFmtId="0" fontId="2" fillId="32" borderId="2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0" fontId="2" fillId="32" borderId="25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4" fontId="35" fillId="32" borderId="0" xfId="0" applyNumberFormat="1" applyFont="1" applyFill="1" applyAlignment="1">
      <alignment horizontal="left" vertical="center" wrapText="1"/>
    </xf>
    <xf numFmtId="0" fontId="35" fillId="32" borderId="0" xfId="0" applyFont="1" applyFill="1" applyAlignment="1">
      <alignment horizontal="left" vertical="center" wrapText="1"/>
    </xf>
    <xf numFmtId="0" fontId="34" fillId="32" borderId="21" xfId="0" applyFont="1" applyFill="1" applyBorder="1" applyAlignment="1">
      <alignment horizontal="center"/>
    </xf>
    <xf numFmtId="0" fontId="34" fillId="32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67" fillId="0" borderId="10" xfId="52" applyFont="1" applyBorder="1" applyAlignment="1">
      <alignment horizontal="center" vertical="center" textRotation="90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textRotation="90" wrapText="1"/>
      <protection/>
    </xf>
    <xf numFmtId="0" fontId="69" fillId="0" borderId="10" xfId="52" applyFont="1" applyBorder="1" applyAlignment="1">
      <alignment horizontal="center" vertical="center" wrapText="1"/>
      <protection/>
    </xf>
    <xf numFmtId="0" fontId="39" fillId="32" borderId="10" xfId="0" applyFont="1" applyFill="1" applyBorder="1" applyAlignment="1">
      <alignment horizontal="left" wrapText="1"/>
    </xf>
    <xf numFmtId="1" fontId="39" fillId="32" borderId="10" xfId="0" applyNumberFormat="1" applyFont="1" applyFill="1" applyBorder="1" applyAlignment="1">
      <alignment horizontal="center" wrapText="1"/>
    </xf>
    <xf numFmtId="176" fontId="39" fillId="32" borderId="10" xfId="0" applyNumberFormat="1" applyFont="1" applyFill="1" applyBorder="1" applyAlignment="1">
      <alignment horizontal="center" wrapText="1"/>
    </xf>
    <xf numFmtId="1" fontId="39" fillId="36" borderId="10" xfId="0" applyNumberFormat="1" applyFont="1" applyFill="1" applyBorder="1" applyAlignment="1">
      <alignment horizontal="center" wrapText="1"/>
    </xf>
    <xf numFmtId="0" fontId="40" fillId="32" borderId="10" xfId="0" applyFont="1" applyFill="1" applyBorder="1" applyAlignment="1">
      <alignment horizontal="left" wrapText="1"/>
    </xf>
    <xf numFmtId="0" fontId="39" fillId="32" borderId="10" xfId="0" applyFont="1" applyFill="1" applyBorder="1" applyAlignment="1">
      <alignment horizontal="left" wrapText="1"/>
    </xf>
    <xf numFmtId="0" fontId="39" fillId="32" borderId="10" xfId="0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1" fontId="39" fillId="32" borderId="10" xfId="0" applyNumberFormat="1" applyFont="1" applyFill="1" applyBorder="1" applyAlignment="1">
      <alignment wrapText="1"/>
    </xf>
    <xf numFmtId="0" fontId="39" fillId="32" borderId="10" xfId="0" applyFont="1" applyFill="1" applyBorder="1" applyAlignment="1">
      <alignment horizontal="left" wrapText="1"/>
    </xf>
    <xf numFmtId="176" fontId="39" fillId="36" borderId="10" xfId="0" applyNumberFormat="1" applyFont="1" applyFill="1" applyBorder="1" applyAlignment="1">
      <alignment horizontal="center" wrapText="1"/>
    </xf>
    <xf numFmtId="0" fontId="39" fillId="32" borderId="0" xfId="0" applyFont="1" applyFill="1" applyBorder="1" applyAlignment="1">
      <alignment horizontal="left" wrapText="1"/>
    </xf>
    <xf numFmtId="176" fontId="39" fillId="32" borderId="10" xfId="0" applyNumberFormat="1" applyFont="1" applyFill="1" applyBorder="1" applyAlignment="1">
      <alignment horizontal="center" wrapText="1"/>
    </xf>
    <xf numFmtId="1" fontId="39" fillId="32" borderId="0" xfId="0" applyNumberFormat="1" applyFont="1" applyFill="1" applyBorder="1" applyAlignment="1">
      <alignment horizontal="center" wrapText="1"/>
    </xf>
    <xf numFmtId="1" fontId="39" fillId="32" borderId="10" xfId="0" applyNumberFormat="1" applyFont="1" applyFill="1" applyBorder="1" applyAlignment="1">
      <alignment horizontal="center" wrapText="1"/>
    </xf>
    <xf numFmtId="176" fontId="39" fillId="32" borderId="0" xfId="0" applyNumberFormat="1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8"/>
  <sheetViews>
    <sheetView tabSelected="1" view="pageBreakPreview" zoomScale="80" zoomScaleNormal="9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AK32"/>
    </sheetView>
  </sheetViews>
  <sheetFormatPr defaultColWidth="9.00390625" defaultRowHeight="12.75"/>
  <cols>
    <col min="1" max="1" width="3.125" style="76" customWidth="1"/>
    <col min="2" max="2" width="29.25390625" style="76" bestFit="1" customWidth="1"/>
    <col min="3" max="3" width="5.625" style="85" customWidth="1"/>
    <col min="4" max="4" width="3.75390625" style="85" customWidth="1"/>
    <col min="5" max="5" width="5.625" style="85" customWidth="1"/>
    <col min="6" max="7" width="5.125" style="85" customWidth="1"/>
    <col min="8" max="8" width="5.125" style="119" customWidth="1"/>
    <col min="9" max="9" width="5.00390625" style="85" bestFit="1" customWidth="1"/>
    <col min="10" max="10" width="4.25390625" style="85" customWidth="1"/>
    <col min="11" max="11" width="3.875" style="85" customWidth="1"/>
    <col min="12" max="12" width="6.75390625" style="85" customWidth="1"/>
    <col min="13" max="14" width="6.125" style="85" customWidth="1"/>
    <col min="15" max="15" width="7.375" style="85" customWidth="1"/>
    <col min="16" max="16" width="9.00390625" style="85" customWidth="1"/>
    <col min="17" max="17" width="5.875" style="85" bestFit="1" customWidth="1"/>
    <col min="18" max="19" width="7.375" style="85" customWidth="1"/>
    <col min="20" max="20" width="3.875" style="85" bestFit="1" customWidth="1"/>
    <col min="21" max="21" width="5.875" style="85" bestFit="1" customWidth="1"/>
    <col min="22" max="22" width="4.875" style="85" bestFit="1" customWidth="1"/>
    <col min="23" max="23" width="6.375" style="85" customWidth="1"/>
    <col min="24" max="24" width="7.125" style="85" customWidth="1"/>
    <col min="25" max="25" width="4.625" style="85" bestFit="1" customWidth="1"/>
    <col min="26" max="26" width="4.00390625" style="85" customWidth="1"/>
    <col min="27" max="27" width="6.00390625" style="85" customWidth="1"/>
    <col min="28" max="28" width="4.875" style="85" customWidth="1"/>
    <col min="29" max="29" width="5.25390625" style="85" customWidth="1"/>
    <col min="30" max="30" width="6.125" style="85" customWidth="1"/>
    <col min="31" max="31" width="5.00390625" style="85" customWidth="1"/>
    <col min="32" max="32" width="4.375" style="85" customWidth="1"/>
    <col min="33" max="33" width="5.875" style="85" bestFit="1" customWidth="1"/>
    <col min="34" max="34" width="4.875" style="85" bestFit="1" customWidth="1"/>
    <col min="35" max="35" width="8.75390625" style="85" customWidth="1"/>
    <col min="36" max="36" width="16.25390625" style="85" customWidth="1"/>
    <col min="37" max="37" width="26.625" style="76" customWidth="1"/>
    <col min="38" max="16384" width="9.125" style="76" customWidth="1"/>
  </cols>
  <sheetData>
    <row r="1" spans="1:37" ht="30.75" customHeight="1">
      <c r="A1" s="149">
        <v>45020</v>
      </c>
      <c r="B1" s="150"/>
      <c r="C1" s="151" t="s">
        <v>136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25"/>
      <c r="AJ1" s="125"/>
      <c r="AK1" s="78"/>
    </row>
    <row r="2" spans="1:37" ht="24.75" customHeight="1">
      <c r="A2" s="135" t="s">
        <v>149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23"/>
      <c r="AJ2" s="123"/>
      <c r="AK2" s="35"/>
    </row>
    <row r="3" spans="1:37" ht="13.5" customHeight="1">
      <c r="A3" s="136" t="s">
        <v>13</v>
      </c>
      <c r="B3" s="136" t="s">
        <v>14</v>
      </c>
      <c r="C3" s="131" t="s">
        <v>7</v>
      </c>
      <c r="D3" s="131"/>
      <c r="E3" s="131"/>
      <c r="F3" s="131"/>
      <c r="G3" s="131"/>
      <c r="H3" s="131"/>
      <c r="I3" s="131"/>
      <c r="J3" s="131"/>
      <c r="K3" s="131"/>
      <c r="L3" s="131"/>
      <c r="M3" s="131" t="s">
        <v>8</v>
      </c>
      <c r="N3" s="131"/>
      <c r="O3" s="134" t="s">
        <v>30</v>
      </c>
      <c r="P3" s="134" t="s">
        <v>29</v>
      </c>
      <c r="Q3" s="131" t="s">
        <v>1</v>
      </c>
      <c r="R3" s="131"/>
      <c r="S3" s="131"/>
      <c r="T3" s="131"/>
      <c r="U3" s="131"/>
      <c r="V3" s="131"/>
      <c r="W3" s="131" t="s">
        <v>0</v>
      </c>
      <c r="X3" s="131"/>
      <c r="Y3" s="131"/>
      <c r="Z3" s="131"/>
      <c r="AA3" s="131"/>
      <c r="AB3" s="131"/>
      <c r="AC3" s="131" t="s">
        <v>20</v>
      </c>
      <c r="AD3" s="131"/>
      <c r="AE3" s="131"/>
      <c r="AF3" s="131"/>
      <c r="AG3" s="131"/>
      <c r="AH3" s="131"/>
      <c r="AI3" s="137" t="s">
        <v>143</v>
      </c>
      <c r="AJ3" s="138"/>
      <c r="AK3" s="136" t="s">
        <v>19</v>
      </c>
    </row>
    <row r="4" spans="1:37" ht="12.75">
      <c r="A4" s="136"/>
      <c r="B4" s="136"/>
      <c r="C4" s="131" t="s">
        <v>23</v>
      </c>
      <c r="D4" s="131"/>
      <c r="E4" s="131"/>
      <c r="F4" s="131"/>
      <c r="G4" s="131"/>
      <c r="H4" s="131"/>
      <c r="I4" s="131" t="s">
        <v>22</v>
      </c>
      <c r="J4" s="131"/>
      <c r="K4" s="131"/>
      <c r="L4" s="131"/>
      <c r="M4" s="131"/>
      <c r="N4" s="131"/>
      <c r="O4" s="134"/>
      <c r="P4" s="134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9"/>
      <c r="AJ4" s="140"/>
      <c r="AK4" s="136"/>
    </row>
    <row r="5" spans="1:37" ht="12.75">
      <c r="A5" s="136"/>
      <c r="B5" s="136"/>
      <c r="C5" s="131" t="s">
        <v>4</v>
      </c>
      <c r="D5" s="131"/>
      <c r="E5" s="131"/>
      <c r="F5" s="131" t="s">
        <v>5</v>
      </c>
      <c r="G5" s="131"/>
      <c r="H5" s="131"/>
      <c r="I5" s="131" t="s">
        <v>24</v>
      </c>
      <c r="J5" s="131" t="s">
        <v>11</v>
      </c>
      <c r="K5" s="131" t="s">
        <v>12</v>
      </c>
      <c r="L5" s="131" t="s">
        <v>25</v>
      </c>
      <c r="M5" s="131" t="s">
        <v>10</v>
      </c>
      <c r="N5" s="131"/>
      <c r="O5" s="134"/>
      <c r="P5" s="134"/>
      <c r="Q5" s="131"/>
      <c r="R5" s="131"/>
      <c r="S5" s="131"/>
      <c r="T5" s="131"/>
      <c r="U5" s="131"/>
      <c r="V5" s="131"/>
      <c r="W5" s="131" t="s">
        <v>18</v>
      </c>
      <c r="X5" s="131"/>
      <c r="Y5" s="131"/>
      <c r="Z5" s="131"/>
      <c r="AA5" s="131"/>
      <c r="AB5" s="131"/>
      <c r="AC5" s="131" t="s">
        <v>18</v>
      </c>
      <c r="AD5" s="131"/>
      <c r="AE5" s="131"/>
      <c r="AF5" s="131"/>
      <c r="AG5" s="131"/>
      <c r="AH5" s="131"/>
      <c r="AI5" s="141" t="s">
        <v>144</v>
      </c>
      <c r="AJ5" s="141" t="s">
        <v>145</v>
      </c>
      <c r="AK5" s="136"/>
    </row>
    <row r="6" spans="1:37" ht="12.75">
      <c r="A6" s="136"/>
      <c r="B6" s="136"/>
      <c r="C6" s="110" t="s">
        <v>24</v>
      </c>
      <c r="D6" s="110" t="s">
        <v>11</v>
      </c>
      <c r="E6" s="110" t="s">
        <v>12</v>
      </c>
      <c r="F6" s="110" t="s">
        <v>24</v>
      </c>
      <c r="G6" s="110" t="s">
        <v>11</v>
      </c>
      <c r="H6" s="111" t="s">
        <v>12</v>
      </c>
      <c r="I6" s="131"/>
      <c r="J6" s="131"/>
      <c r="K6" s="131"/>
      <c r="L6" s="131"/>
      <c r="M6" s="110" t="s">
        <v>4</v>
      </c>
      <c r="N6" s="110" t="s">
        <v>5</v>
      </c>
      <c r="O6" s="134"/>
      <c r="P6" s="134"/>
      <c r="Q6" s="110" t="s">
        <v>2</v>
      </c>
      <c r="R6" s="110" t="s">
        <v>3</v>
      </c>
      <c r="S6" s="110" t="s">
        <v>9</v>
      </c>
      <c r="T6" s="110" t="s">
        <v>11</v>
      </c>
      <c r="U6" s="110" t="s">
        <v>17</v>
      </c>
      <c r="V6" s="110" t="s">
        <v>12</v>
      </c>
      <c r="W6" s="110" t="s">
        <v>2</v>
      </c>
      <c r="X6" s="110" t="s">
        <v>3</v>
      </c>
      <c r="Y6" s="110" t="s">
        <v>9</v>
      </c>
      <c r="Z6" s="110" t="s">
        <v>11</v>
      </c>
      <c r="AA6" s="110" t="s">
        <v>17</v>
      </c>
      <c r="AB6" s="110" t="s">
        <v>12</v>
      </c>
      <c r="AC6" s="110" t="s">
        <v>2</v>
      </c>
      <c r="AD6" s="110" t="s">
        <v>3</v>
      </c>
      <c r="AE6" s="110" t="s">
        <v>9</v>
      </c>
      <c r="AF6" s="110" t="s">
        <v>11</v>
      </c>
      <c r="AG6" s="110" t="s">
        <v>17</v>
      </c>
      <c r="AH6" s="110" t="s">
        <v>12</v>
      </c>
      <c r="AI6" s="142"/>
      <c r="AJ6" s="142"/>
      <c r="AK6" s="136"/>
    </row>
    <row r="7" spans="1:37" ht="30">
      <c r="A7" s="181">
        <v>1</v>
      </c>
      <c r="B7" s="181" t="s">
        <v>99</v>
      </c>
      <c r="C7" s="182">
        <v>3</v>
      </c>
      <c r="D7" s="182"/>
      <c r="E7" s="182"/>
      <c r="F7" s="182">
        <v>3</v>
      </c>
      <c r="G7" s="182"/>
      <c r="H7" s="183"/>
      <c r="I7" s="183">
        <f>SUM(C7,F7)</f>
        <v>6</v>
      </c>
      <c r="J7" s="183">
        <f>SUM(D7,G7)</f>
        <v>0</v>
      </c>
      <c r="K7" s="183">
        <f>SUM(E7,H7)</f>
        <v>0</v>
      </c>
      <c r="L7" s="183">
        <f>SUM(I7:K7)</f>
        <v>6</v>
      </c>
      <c r="M7" s="182"/>
      <c r="N7" s="182" t="s">
        <v>32</v>
      </c>
      <c r="O7" s="182">
        <f>SUM(Q7:T7)</f>
        <v>70</v>
      </c>
      <c r="P7" s="182">
        <f>SUM(Q7:V7)</f>
        <v>70</v>
      </c>
      <c r="Q7" s="182">
        <f aca="true" t="shared" si="0" ref="Q7:V7">SUM(W7,AC7)</f>
        <v>20</v>
      </c>
      <c r="R7" s="182">
        <f t="shared" si="0"/>
        <v>50</v>
      </c>
      <c r="S7" s="182">
        <f t="shared" si="0"/>
        <v>0</v>
      </c>
      <c r="T7" s="182">
        <f t="shared" si="0"/>
        <v>0</v>
      </c>
      <c r="U7" s="182">
        <f t="shared" si="0"/>
        <v>0</v>
      </c>
      <c r="V7" s="182">
        <f t="shared" si="0"/>
        <v>0</v>
      </c>
      <c r="W7" s="182">
        <v>20</v>
      </c>
      <c r="X7" s="182">
        <v>30</v>
      </c>
      <c r="Y7" s="182"/>
      <c r="Z7" s="182"/>
      <c r="AA7" s="182"/>
      <c r="AB7" s="182"/>
      <c r="AC7" s="182"/>
      <c r="AD7" s="182">
        <v>20</v>
      </c>
      <c r="AE7" s="182"/>
      <c r="AF7" s="182"/>
      <c r="AG7" s="182"/>
      <c r="AH7" s="182"/>
      <c r="AI7" s="184"/>
      <c r="AJ7" s="184"/>
      <c r="AK7" s="181" t="s">
        <v>33</v>
      </c>
    </row>
    <row r="8" spans="1:37" ht="30">
      <c r="A8" s="181">
        <v>2</v>
      </c>
      <c r="B8" s="181" t="s">
        <v>146</v>
      </c>
      <c r="C8" s="183">
        <v>2</v>
      </c>
      <c r="D8" s="182"/>
      <c r="E8" s="182"/>
      <c r="F8" s="183">
        <v>2</v>
      </c>
      <c r="G8" s="182"/>
      <c r="H8" s="183"/>
      <c r="I8" s="183">
        <f aca="true" t="shared" si="1" ref="I8:I29">SUM(C8,F8)</f>
        <v>4</v>
      </c>
      <c r="J8" s="183">
        <f aca="true" t="shared" si="2" ref="J8:J29">SUM(D8,G8)</f>
        <v>0</v>
      </c>
      <c r="K8" s="183">
        <f aca="true" t="shared" si="3" ref="K8:K29">SUM(E8,H8)</f>
        <v>0</v>
      </c>
      <c r="L8" s="183">
        <f aca="true" t="shared" si="4" ref="L8:L29">SUM(I8:K8)</f>
        <v>4</v>
      </c>
      <c r="M8" s="182"/>
      <c r="N8" s="182" t="s">
        <v>31</v>
      </c>
      <c r="O8" s="182">
        <f aca="true" t="shared" si="5" ref="O8:O26">SUM(Q8:T8)</f>
        <v>60</v>
      </c>
      <c r="P8" s="182">
        <f>SUM(Q8:V8)</f>
        <v>60</v>
      </c>
      <c r="Q8" s="182">
        <f aca="true" t="shared" si="6" ref="Q8:Q29">SUM(W8,AC8)</f>
        <v>0</v>
      </c>
      <c r="R8" s="182">
        <f aca="true" t="shared" si="7" ref="R8:R29">SUM(X8,AD8)</f>
        <v>0</v>
      </c>
      <c r="S8" s="182">
        <f aca="true" t="shared" si="8" ref="S8:S29">SUM(Y8,AE8)</f>
        <v>60</v>
      </c>
      <c r="T8" s="182">
        <f aca="true" t="shared" si="9" ref="T8:T29">SUM(Z8,AF8)</f>
        <v>0</v>
      </c>
      <c r="U8" s="182">
        <f aca="true" t="shared" si="10" ref="U8:U29">SUM(AA8,AG8)</f>
        <v>0</v>
      </c>
      <c r="V8" s="182">
        <f aca="true" t="shared" si="11" ref="V8:V29">SUM(AB8,AH8)</f>
        <v>0</v>
      </c>
      <c r="W8" s="182"/>
      <c r="X8" s="182"/>
      <c r="Y8" s="182">
        <v>30</v>
      </c>
      <c r="Z8" s="182"/>
      <c r="AA8" s="182"/>
      <c r="AB8" s="182"/>
      <c r="AC8" s="182"/>
      <c r="AD8" s="182"/>
      <c r="AE8" s="182">
        <v>30</v>
      </c>
      <c r="AF8" s="182"/>
      <c r="AG8" s="182"/>
      <c r="AH8" s="182"/>
      <c r="AI8" s="184"/>
      <c r="AJ8" s="184"/>
      <c r="AK8" s="181" t="s">
        <v>34</v>
      </c>
    </row>
    <row r="9" spans="1:37" ht="30">
      <c r="A9" s="181">
        <v>3</v>
      </c>
      <c r="B9" s="181" t="s">
        <v>112</v>
      </c>
      <c r="C9" s="182">
        <v>5</v>
      </c>
      <c r="D9" s="182"/>
      <c r="E9" s="182"/>
      <c r="F9" s="182"/>
      <c r="G9" s="182"/>
      <c r="H9" s="183"/>
      <c r="I9" s="183">
        <f t="shared" si="1"/>
        <v>5</v>
      </c>
      <c r="J9" s="183">
        <f t="shared" si="2"/>
        <v>0</v>
      </c>
      <c r="K9" s="183">
        <f t="shared" si="3"/>
        <v>0</v>
      </c>
      <c r="L9" s="183">
        <f t="shared" si="4"/>
        <v>5</v>
      </c>
      <c r="M9" s="182" t="s">
        <v>31</v>
      </c>
      <c r="N9" s="182"/>
      <c r="O9" s="182">
        <f>SUM(Q9:T9)</f>
        <v>55</v>
      </c>
      <c r="P9" s="182">
        <f>SUM(Q9:V9)</f>
        <v>55</v>
      </c>
      <c r="Q9" s="182">
        <f t="shared" si="6"/>
        <v>30</v>
      </c>
      <c r="R9" s="182">
        <f t="shared" si="7"/>
        <v>25</v>
      </c>
      <c r="S9" s="182">
        <f t="shared" si="8"/>
        <v>0</v>
      </c>
      <c r="T9" s="182">
        <f t="shared" si="9"/>
        <v>0</v>
      </c>
      <c r="U9" s="182">
        <f t="shared" si="10"/>
        <v>0</v>
      </c>
      <c r="V9" s="182">
        <f t="shared" si="11"/>
        <v>0</v>
      </c>
      <c r="W9" s="182">
        <v>30</v>
      </c>
      <c r="X9" s="182">
        <v>25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4"/>
      <c r="AJ9" s="184"/>
      <c r="AK9" s="181" t="s">
        <v>33</v>
      </c>
    </row>
    <row r="10" spans="1:37" ht="30">
      <c r="A10" s="181">
        <v>4</v>
      </c>
      <c r="B10" s="181" t="s">
        <v>113</v>
      </c>
      <c r="C10" s="182"/>
      <c r="D10" s="182"/>
      <c r="E10" s="182"/>
      <c r="F10" s="182">
        <v>3</v>
      </c>
      <c r="G10" s="182"/>
      <c r="H10" s="183"/>
      <c r="I10" s="183">
        <f t="shared" si="1"/>
        <v>3</v>
      </c>
      <c r="J10" s="183">
        <f t="shared" si="2"/>
        <v>0</v>
      </c>
      <c r="K10" s="183">
        <f t="shared" si="3"/>
        <v>0</v>
      </c>
      <c r="L10" s="183">
        <f t="shared" si="4"/>
        <v>3</v>
      </c>
      <c r="M10" s="182"/>
      <c r="N10" s="182" t="s">
        <v>31</v>
      </c>
      <c r="O10" s="182">
        <f>SUM(Q10:T10)</f>
        <v>30</v>
      </c>
      <c r="P10" s="182">
        <f>SUM(Q10:V10)</f>
        <v>30</v>
      </c>
      <c r="Q10" s="182">
        <f t="shared" si="6"/>
        <v>10</v>
      </c>
      <c r="R10" s="182">
        <f t="shared" si="7"/>
        <v>20</v>
      </c>
      <c r="S10" s="182">
        <f t="shared" si="8"/>
        <v>0</v>
      </c>
      <c r="T10" s="182">
        <f t="shared" si="9"/>
        <v>0</v>
      </c>
      <c r="U10" s="182">
        <f t="shared" si="10"/>
        <v>0</v>
      </c>
      <c r="V10" s="182">
        <f t="shared" si="11"/>
        <v>0</v>
      </c>
      <c r="W10" s="182"/>
      <c r="X10" s="182"/>
      <c r="Y10" s="182"/>
      <c r="Z10" s="182"/>
      <c r="AA10" s="182"/>
      <c r="AB10" s="182"/>
      <c r="AC10" s="182">
        <v>10</v>
      </c>
      <c r="AD10" s="182">
        <v>20</v>
      </c>
      <c r="AE10" s="182"/>
      <c r="AF10" s="182"/>
      <c r="AG10" s="182"/>
      <c r="AH10" s="182"/>
      <c r="AI10" s="184"/>
      <c r="AJ10" s="184"/>
      <c r="AK10" s="181" t="s">
        <v>33</v>
      </c>
    </row>
    <row r="11" spans="1:37" ht="45">
      <c r="A11" s="181">
        <v>5</v>
      </c>
      <c r="B11" s="181" t="s">
        <v>114</v>
      </c>
      <c r="C11" s="182">
        <v>3</v>
      </c>
      <c r="D11" s="182"/>
      <c r="E11" s="182"/>
      <c r="F11" s="182"/>
      <c r="G11" s="182"/>
      <c r="H11" s="183"/>
      <c r="I11" s="183">
        <f t="shared" si="1"/>
        <v>3</v>
      </c>
      <c r="J11" s="183">
        <f t="shared" si="2"/>
        <v>0</v>
      </c>
      <c r="K11" s="183">
        <f t="shared" si="3"/>
        <v>0</v>
      </c>
      <c r="L11" s="183">
        <f t="shared" si="4"/>
        <v>3</v>
      </c>
      <c r="M11" s="182" t="s">
        <v>31</v>
      </c>
      <c r="N11" s="182"/>
      <c r="O11" s="182">
        <f t="shared" si="5"/>
        <v>35</v>
      </c>
      <c r="P11" s="182">
        <f aca="true" t="shared" si="12" ref="P11:P26">SUM(Q11:V11)</f>
        <v>35</v>
      </c>
      <c r="Q11" s="182">
        <f t="shared" si="6"/>
        <v>10</v>
      </c>
      <c r="R11" s="182">
        <f t="shared" si="7"/>
        <v>25</v>
      </c>
      <c r="S11" s="182">
        <f t="shared" si="8"/>
        <v>0</v>
      </c>
      <c r="T11" s="182">
        <f t="shared" si="9"/>
        <v>0</v>
      </c>
      <c r="U11" s="182">
        <f t="shared" si="10"/>
        <v>0</v>
      </c>
      <c r="V11" s="182">
        <f t="shared" si="11"/>
        <v>0</v>
      </c>
      <c r="W11" s="182">
        <v>10</v>
      </c>
      <c r="X11" s="182">
        <v>25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1" t="s">
        <v>135</v>
      </c>
    </row>
    <row r="12" spans="1:37" ht="45">
      <c r="A12" s="181">
        <v>6</v>
      </c>
      <c r="B12" s="185" t="s">
        <v>111</v>
      </c>
      <c r="C12" s="182"/>
      <c r="D12" s="182"/>
      <c r="E12" s="182"/>
      <c r="F12" s="182"/>
      <c r="G12" s="182"/>
      <c r="H12" s="183"/>
      <c r="I12" s="183"/>
      <c r="J12" s="183"/>
      <c r="K12" s="183"/>
      <c r="L12" s="183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4"/>
      <c r="AJ12" s="184"/>
      <c r="AK12" s="181"/>
    </row>
    <row r="13" spans="1:37" ht="30">
      <c r="A13" s="181">
        <v>7</v>
      </c>
      <c r="B13" s="181" t="s">
        <v>162</v>
      </c>
      <c r="C13" s="182">
        <v>1</v>
      </c>
      <c r="D13" s="182"/>
      <c r="E13" s="182"/>
      <c r="F13" s="182"/>
      <c r="G13" s="182"/>
      <c r="H13" s="183"/>
      <c r="I13" s="183">
        <f t="shared" si="1"/>
        <v>1</v>
      </c>
      <c r="J13" s="183">
        <f t="shared" si="2"/>
        <v>0</v>
      </c>
      <c r="K13" s="183">
        <f t="shared" si="3"/>
        <v>0</v>
      </c>
      <c r="L13" s="183">
        <f t="shared" si="4"/>
        <v>1</v>
      </c>
      <c r="M13" s="182" t="s">
        <v>31</v>
      </c>
      <c r="N13" s="182"/>
      <c r="O13" s="182">
        <f>SUM(Q13:T13)</f>
        <v>10</v>
      </c>
      <c r="P13" s="182">
        <f>SUM(Q13:V13)</f>
        <v>10</v>
      </c>
      <c r="Q13" s="182">
        <f t="shared" si="6"/>
        <v>0</v>
      </c>
      <c r="R13" s="182">
        <f t="shared" si="7"/>
        <v>10</v>
      </c>
      <c r="S13" s="182">
        <f t="shared" si="8"/>
        <v>0</v>
      </c>
      <c r="T13" s="182">
        <f t="shared" si="9"/>
        <v>0</v>
      </c>
      <c r="U13" s="182">
        <f t="shared" si="10"/>
        <v>0</v>
      </c>
      <c r="V13" s="182">
        <f t="shared" si="11"/>
        <v>0</v>
      </c>
      <c r="W13" s="182"/>
      <c r="X13" s="182">
        <v>10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4"/>
      <c r="AJ13" s="184"/>
      <c r="AK13" s="181" t="s">
        <v>36</v>
      </c>
    </row>
    <row r="14" spans="1:37" ht="30">
      <c r="A14" s="181">
        <v>8</v>
      </c>
      <c r="B14" s="181" t="s">
        <v>115</v>
      </c>
      <c r="C14" s="182"/>
      <c r="D14" s="182"/>
      <c r="E14" s="182"/>
      <c r="F14" s="182">
        <v>4</v>
      </c>
      <c r="G14" s="182"/>
      <c r="H14" s="183">
        <v>0.5</v>
      </c>
      <c r="I14" s="183">
        <f t="shared" si="1"/>
        <v>4</v>
      </c>
      <c r="J14" s="183">
        <f t="shared" si="2"/>
        <v>0</v>
      </c>
      <c r="K14" s="183">
        <f t="shared" si="3"/>
        <v>0.5</v>
      </c>
      <c r="L14" s="183">
        <f t="shared" si="4"/>
        <v>4.5</v>
      </c>
      <c r="M14" s="182"/>
      <c r="N14" s="182" t="s">
        <v>31</v>
      </c>
      <c r="O14" s="182">
        <f t="shared" si="5"/>
        <v>40</v>
      </c>
      <c r="P14" s="182">
        <f t="shared" si="12"/>
        <v>50</v>
      </c>
      <c r="Q14" s="182">
        <f t="shared" si="6"/>
        <v>15</v>
      </c>
      <c r="R14" s="182">
        <f t="shared" si="7"/>
        <v>15</v>
      </c>
      <c r="S14" s="182">
        <f t="shared" si="8"/>
        <v>10</v>
      </c>
      <c r="T14" s="182">
        <f t="shared" si="9"/>
        <v>0</v>
      </c>
      <c r="U14" s="182">
        <f t="shared" si="10"/>
        <v>0</v>
      </c>
      <c r="V14" s="182">
        <f t="shared" si="11"/>
        <v>10</v>
      </c>
      <c r="W14" s="182"/>
      <c r="X14" s="182"/>
      <c r="Y14" s="182"/>
      <c r="Z14" s="182"/>
      <c r="AA14" s="182"/>
      <c r="AB14" s="182"/>
      <c r="AC14" s="182">
        <v>15</v>
      </c>
      <c r="AD14" s="182">
        <v>15</v>
      </c>
      <c r="AE14" s="182">
        <v>10</v>
      </c>
      <c r="AF14" s="182"/>
      <c r="AG14" s="182"/>
      <c r="AH14" s="182">
        <v>10</v>
      </c>
      <c r="AI14" s="184"/>
      <c r="AJ14" s="184"/>
      <c r="AK14" s="181" t="s">
        <v>35</v>
      </c>
    </row>
    <row r="15" spans="1:37" ht="30">
      <c r="A15" s="181">
        <v>9</v>
      </c>
      <c r="B15" s="181" t="s">
        <v>116</v>
      </c>
      <c r="C15" s="182">
        <v>1.5</v>
      </c>
      <c r="D15" s="182"/>
      <c r="E15" s="183">
        <v>0.5</v>
      </c>
      <c r="F15" s="182"/>
      <c r="G15" s="182"/>
      <c r="H15" s="183"/>
      <c r="I15" s="183">
        <f t="shared" si="1"/>
        <v>1.5</v>
      </c>
      <c r="J15" s="183">
        <f t="shared" si="2"/>
        <v>0</v>
      </c>
      <c r="K15" s="183">
        <f t="shared" si="3"/>
        <v>0.5</v>
      </c>
      <c r="L15" s="183">
        <f t="shared" si="4"/>
        <v>2</v>
      </c>
      <c r="M15" s="182" t="s">
        <v>31</v>
      </c>
      <c r="N15" s="182"/>
      <c r="O15" s="182">
        <f>SUM(Q15:T15)</f>
        <v>20</v>
      </c>
      <c r="P15" s="182">
        <f>SUM(Q15:V15)</f>
        <v>30</v>
      </c>
      <c r="Q15" s="182">
        <f t="shared" si="6"/>
        <v>10</v>
      </c>
      <c r="R15" s="182">
        <f t="shared" si="7"/>
        <v>10</v>
      </c>
      <c r="S15" s="182">
        <f t="shared" si="8"/>
        <v>0</v>
      </c>
      <c r="T15" s="182">
        <f t="shared" si="9"/>
        <v>0</v>
      </c>
      <c r="U15" s="182">
        <f t="shared" si="10"/>
        <v>0</v>
      </c>
      <c r="V15" s="182">
        <f t="shared" si="11"/>
        <v>10</v>
      </c>
      <c r="W15" s="182">
        <v>10</v>
      </c>
      <c r="X15" s="182">
        <v>10</v>
      </c>
      <c r="Y15" s="182"/>
      <c r="Z15" s="182"/>
      <c r="AA15" s="182"/>
      <c r="AB15" s="182">
        <v>10</v>
      </c>
      <c r="AC15" s="182"/>
      <c r="AD15" s="182"/>
      <c r="AE15" s="182"/>
      <c r="AF15" s="182"/>
      <c r="AG15" s="182"/>
      <c r="AH15" s="182"/>
      <c r="AI15" s="184"/>
      <c r="AJ15" s="184"/>
      <c r="AK15" s="181" t="s">
        <v>36</v>
      </c>
    </row>
    <row r="16" spans="1:37" ht="30">
      <c r="A16" s="181">
        <v>10</v>
      </c>
      <c r="B16" s="181" t="s">
        <v>117</v>
      </c>
      <c r="C16" s="182">
        <v>2</v>
      </c>
      <c r="D16" s="182"/>
      <c r="E16" s="182"/>
      <c r="F16" s="182">
        <v>2</v>
      </c>
      <c r="G16" s="182"/>
      <c r="H16" s="183">
        <v>0.5</v>
      </c>
      <c r="I16" s="183">
        <f t="shared" si="1"/>
        <v>4</v>
      </c>
      <c r="J16" s="183">
        <f t="shared" si="2"/>
        <v>0</v>
      </c>
      <c r="K16" s="183">
        <f t="shared" si="3"/>
        <v>0.5</v>
      </c>
      <c r="L16" s="183">
        <f t="shared" si="4"/>
        <v>4.5</v>
      </c>
      <c r="M16" s="182"/>
      <c r="N16" s="182" t="s">
        <v>32</v>
      </c>
      <c r="O16" s="182">
        <f t="shared" si="5"/>
        <v>70</v>
      </c>
      <c r="P16" s="182">
        <f t="shared" si="12"/>
        <v>80</v>
      </c>
      <c r="Q16" s="182">
        <f t="shared" si="6"/>
        <v>20</v>
      </c>
      <c r="R16" s="182">
        <f t="shared" si="7"/>
        <v>30</v>
      </c>
      <c r="S16" s="182">
        <f t="shared" si="8"/>
        <v>20</v>
      </c>
      <c r="T16" s="182">
        <f t="shared" si="9"/>
        <v>0</v>
      </c>
      <c r="U16" s="182">
        <f t="shared" si="10"/>
        <v>0</v>
      </c>
      <c r="V16" s="182">
        <f t="shared" si="11"/>
        <v>10</v>
      </c>
      <c r="W16" s="182">
        <v>10</v>
      </c>
      <c r="X16" s="182">
        <v>15</v>
      </c>
      <c r="Y16" s="182">
        <v>10</v>
      </c>
      <c r="Z16" s="182"/>
      <c r="AA16" s="182"/>
      <c r="AB16" s="182">
        <v>10</v>
      </c>
      <c r="AC16" s="182">
        <v>10</v>
      </c>
      <c r="AD16" s="182">
        <v>15</v>
      </c>
      <c r="AE16" s="182">
        <v>10</v>
      </c>
      <c r="AF16" s="182"/>
      <c r="AG16" s="182"/>
      <c r="AH16" s="182"/>
      <c r="AI16" s="184"/>
      <c r="AJ16" s="184"/>
      <c r="AK16" s="181" t="s">
        <v>37</v>
      </c>
    </row>
    <row r="17" spans="1:37" ht="30">
      <c r="A17" s="181">
        <v>11</v>
      </c>
      <c r="B17" s="186" t="s">
        <v>118</v>
      </c>
      <c r="C17" s="182">
        <v>2</v>
      </c>
      <c r="D17" s="183"/>
      <c r="E17" s="182"/>
      <c r="F17" s="182"/>
      <c r="G17" s="182"/>
      <c r="H17" s="183"/>
      <c r="I17" s="183">
        <f t="shared" si="1"/>
        <v>2</v>
      </c>
      <c r="J17" s="183">
        <f t="shared" si="2"/>
        <v>0</v>
      </c>
      <c r="K17" s="183">
        <f t="shared" si="3"/>
        <v>0</v>
      </c>
      <c r="L17" s="183">
        <f t="shared" si="4"/>
        <v>2</v>
      </c>
      <c r="M17" s="182" t="s">
        <v>31</v>
      </c>
      <c r="N17" s="182"/>
      <c r="O17" s="182">
        <f>SUM(Q17:T17)</f>
        <v>25</v>
      </c>
      <c r="P17" s="182">
        <f>SUM(Q17:V17)</f>
        <v>25</v>
      </c>
      <c r="Q17" s="182">
        <f t="shared" si="6"/>
        <v>15</v>
      </c>
      <c r="R17" s="182">
        <f t="shared" si="7"/>
        <v>0</v>
      </c>
      <c r="S17" s="182">
        <f t="shared" si="8"/>
        <v>10</v>
      </c>
      <c r="T17" s="182">
        <f t="shared" si="9"/>
        <v>0</v>
      </c>
      <c r="U17" s="182">
        <f t="shared" si="10"/>
        <v>0</v>
      </c>
      <c r="V17" s="182">
        <f t="shared" si="11"/>
        <v>0</v>
      </c>
      <c r="W17" s="182">
        <v>15</v>
      </c>
      <c r="X17" s="182"/>
      <c r="Y17" s="182">
        <v>10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4">
        <v>5</v>
      </c>
      <c r="AJ17" s="184">
        <v>0</v>
      </c>
      <c r="AK17" s="181" t="s">
        <v>147</v>
      </c>
    </row>
    <row r="18" spans="1:37" ht="30">
      <c r="A18" s="181">
        <v>12</v>
      </c>
      <c r="B18" s="181" t="s">
        <v>120</v>
      </c>
      <c r="C18" s="182">
        <v>1</v>
      </c>
      <c r="D18" s="182"/>
      <c r="E18" s="182"/>
      <c r="F18" s="182">
        <v>3</v>
      </c>
      <c r="G18" s="182"/>
      <c r="H18" s="183"/>
      <c r="I18" s="183">
        <f t="shared" si="1"/>
        <v>4</v>
      </c>
      <c r="J18" s="183">
        <f t="shared" si="2"/>
        <v>0</v>
      </c>
      <c r="K18" s="183">
        <f t="shared" si="3"/>
        <v>0</v>
      </c>
      <c r="L18" s="183">
        <f t="shared" si="4"/>
        <v>4</v>
      </c>
      <c r="M18" s="182"/>
      <c r="N18" s="182" t="s">
        <v>31</v>
      </c>
      <c r="O18" s="182">
        <f>SUM(Q18:T18)</f>
        <v>40</v>
      </c>
      <c r="P18" s="182">
        <f>SUM(Q18:V18)</f>
        <v>40</v>
      </c>
      <c r="Q18" s="182">
        <f t="shared" si="6"/>
        <v>10</v>
      </c>
      <c r="R18" s="182">
        <f t="shared" si="7"/>
        <v>20</v>
      </c>
      <c r="S18" s="182">
        <f t="shared" si="8"/>
        <v>10</v>
      </c>
      <c r="T18" s="182">
        <f t="shared" si="9"/>
        <v>0</v>
      </c>
      <c r="U18" s="182">
        <f t="shared" si="10"/>
        <v>0</v>
      </c>
      <c r="V18" s="182">
        <f t="shared" si="11"/>
        <v>0</v>
      </c>
      <c r="W18" s="182">
        <v>10</v>
      </c>
      <c r="X18" s="182">
        <v>10</v>
      </c>
      <c r="Y18" s="182"/>
      <c r="Z18" s="182"/>
      <c r="AA18" s="182"/>
      <c r="AB18" s="182"/>
      <c r="AC18" s="182"/>
      <c r="AD18" s="182">
        <v>10</v>
      </c>
      <c r="AE18" s="182">
        <v>10</v>
      </c>
      <c r="AF18" s="182"/>
      <c r="AG18" s="182"/>
      <c r="AH18" s="182"/>
      <c r="AI18" s="184">
        <v>5</v>
      </c>
      <c r="AJ18" s="184">
        <v>0</v>
      </c>
      <c r="AK18" s="181" t="s">
        <v>147</v>
      </c>
    </row>
    <row r="19" spans="1:37" ht="18.75" customHeight="1">
      <c r="A19" s="181">
        <v>13</v>
      </c>
      <c r="B19" s="181" t="s">
        <v>119</v>
      </c>
      <c r="C19" s="183">
        <v>1.5</v>
      </c>
      <c r="D19" s="182"/>
      <c r="E19" s="182"/>
      <c r="F19" s="182"/>
      <c r="G19" s="182"/>
      <c r="H19" s="183">
        <v>0.5</v>
      </c>
      <c r="I19" s="183">
        <f t="shared" si="1"/>
        <v>1.5</v>
      </c>
      <c r="J19" s="183">
        <f t="shared" si="2"/>
        <v>0</v>
      </c>
      <c r="K19" s="183">
        <f t="shared" si="3"/>
        <v>0.5</v>
      </c>
      <c r="L19" s="183">
        <f t="shared" si="4"/>
        <v>2</v>
      </c>
      <c r="M19" s="182" t="s">
        <v>31</v>
      </c>
      <c r="N19" s="182"/>
      <c r="O19" s="182">
        <v>10</v>
      </c>
      <c r="P19" s="182">
        <f>SUM(Q19:V19)</f>
        <v>20</v>
      </c>
      <c r="Q19" s="182">
        <f t="shared" si="6"/>
        <v>0</v>
      </c>
      <c r="R19" s="182">
        <f t="shared" si="7"/>
        <v>10</v>
      </c>
      <c r="S19" s="182">
        <f t="shared" si="8"/>
        <v>0</v>
      </c>
      <c r="T19" s="182">
        <f t="shared" si="9"/>
        <v>0</v>
      </c>
      <c r="U19" s="182">
        <f t="shared" si="10"/>
        <v>0</v>
      </c>
      <c r="V19" s="182">
        <f t="shared" si="11"/>
        <v>10</v>
      </c>
      <c r="W19" s="182"/>
      <c r="X19" s="182">
        <v>10</v>
      </c>
      <c r="Y19" s="182"/>
      <c r="Z19" s="182"/>
      <c r="AA19" s="182"/>
      <c r="AB19" s="182">
        <v>10</v>
      </c>
      <c r="AC19" s="182"/>
      <c r="AD19" s="182"/>
      <c r="AE19" s="182"/>
      <c r="AF19" s="182"/>
      <c r="AG19" s="182"/>
      <c r="AH19" s="182"/>
      <c r="AI19" s="184"/>
      <c r="AJ19" s="184"/>
      <c r="AK19" s="181" t="s">
        <v>36</v>
      </c>
    </row>
    <row r="20" spans="1:37" ht="20.25" customHeight="1">
      <c r="A20" s="181">
        <v>14</v>
      </c>
      <c r="B20" s="181" t="s">
        <v>121</v>
      </c>
      <c r="C20" s="183">
        <v>2</v>
      </c>
      <c r="D20" s="182"/>
      <c r="E20" s="182"/>
      <c r="F20" s="182"/>
      <c r="G20" s="182"/>
      <c r="H20" s="183"/>
      <c r="I20" s="183">
        <f t="shared" si="1"/>
        <v>2</v>
      </c>
      <c r="J20" s="183">
        <f t="shared" si="2"/>
        <v>0</v>
      </c>
      <c r="K20" s="183">
        <f t="shared" si="3"/>
        <v>0</v>
      </c>
      <c r="L20" s="183">
        <f t="shared" si="4"/>
        <v>2</v>
      </c>
      <c r="M20" s="182" t="s">
        <v>31</v>
      </c>
      <c r="N20" s="182"/>
      <c r="O20" s="182">
        <f t="shared" si="5"/>
        <v>20</v>
      </c>
      <c r="P20" s="182">
        <f t="shared" si="12"/>
        <v>20</v>
      </c>
      <c r="Q20" s="182">
        <f t="shared" si="6"/>
        <v>10</v>
      </c>
      <c r="R20" s="182">
        <f t="shared" si="7"/>
        <v>10</v>
      </c>
      <c r="S20" s="182">
        <f t="shared" si="8"/>
        <v>0</v>
      </c>
      <c r="T20" s="182">
        <f t="shared" si="9"/>
        <v>0</v>
      </c>
      <c r="U20" s="182">
        <f t="shared" si="10"/>
        <v>0</v>
      </c>
      <c r="V20" s="182">
        <f t="shared" si="11"/>
        <v>0</v>
      </c>
      <c r="W20" s="182">
        <v>10</v>
      </c>
      <c r="X20" s="182">
        <v>10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4"/>
      <c r="AJ20" s="184"/>
      <c r="AK20" s="181" t="s">
        <v>161</v>
      </c>
    </row>
    <row r="21" spans="1:37" ht="45">
      <c r="A21" s="181">
        <v>15</v>
      </c>
      <c r="B21" s="181" t="s">
        <v>151</v>
      </c>
      <c r="C21" s="182">
        <v>4</v>
      </c>
      <c r="D21" s="182"/>
      <c r="E21" s="182"/>
      <c r="F21" s="182"/>
      <c r="G21" s="182"/>
      <c r="H21" s="183">
        <v>1</v>
      </c>
      <c r="I21" s="183">
        <f t="shared" si="1"/>
        <v>4</v>
      </c>
      <c r="J21" s="183">
        <f t="shared" si="2"/>
        <v>0</v>
      </c>
      <c r="K21" s="183">
        <f t="shared" si="3"/>
        <v>1</v>
      </c>
      <c r="L21" s="183">
        <f t="shared" si="4"/>
        <v>5</v>
      </c>
      <c r="M21" s="182" t="s">
        <v>32</v>
      </c>
      <c r="N21" s="182"/>
      <c r="O21" s="182">
        <f t="shared" si="5"/>
        <v>30</v>
      </c>
      <c r="P21" s="182">
        <f t="shared" si="12"/>
        <v>50</v>
      </c>
      <c r="Q21" s="182">
        <f t="shared" si="6"/>
        <v>30</v>
      </c>
      <c r="R21" s="182">
        <f t="shared" si="7"/>
        <v>0</v>
      </c>
      <c r="S21" s="182">
        <f t="shared" si="8"/>
        <v>0</v>
      </c>
      <c r="T21" s="182">
        <f t="shared" si="9"/>
        <v>0</v>
      </c>
      <c r="U21" s="182">
        <f t="shared" si="10"/>
        <v>0</v>
      </c>
      <c r="V21" s="182">
        <f t="shared" si="11"/>
        <v>20</v>
      </c>
      <c r="W21" s="182">
        <v>30</v>
      </c>
      <c r="X21" s="182"/>
      <c r="Y21" s="182"/>
      <c r="Z21" s="182"/>
      <c r="AA21" s="182"/>
      <c r="AB21" s="182">
        <v>20</v>
      </c>
      <c r="AC21" s="182"/>
      <c r="AD21" s="182"/>
      <c r="AE21" s="182"/>
      <c r="AF21" s="182"/>
      <c r="AG21" s="182"/>
      <c r="AH21" s="182"/>
      <c r="AI21" s="184"/>
      <c r="AJ21" s="184"/>
      <c r="AK21" s="181" t="s">
        <v>38</v>
      </c>
    </row>
    <row r="22" spans="1:37" ht="30">
      <c r="A22" s="181">
        <v>16</v>
      </c>
      <c r="B22" s="181" t="s">
        <v>122</v>
      </c>
      <c r="C22" s="183">
        <v>1.5</v>
      </c>
      <c r="D22" s="182"/>
      <c r="E22" s="182"/>
      <c r="F22" s="182"/>
      <c r="G22" s="182"/>
      <c r="H22" s="183">
        <v>1</v>
      </c>
      <c r="I22" s="183">
        <f t="shared" si="1"/>
        <v>1.5</v>
      </c>
      <c r="J22" s="183">
        <f t="shared" si="2"/>
        <v>0</v>
      </c>
      <c r="K22" s="183">
        <f t="shared" si="3"/>
        <v>1</v>
      </c>
      <c r="L22" s="183">
        <f t="shared" si="4"/>
        <v>2.5</v>
      </c>
      <c r="M22" s="182" t="s">
        <v>31</v>
      </c>
      <c r="N22" s="182"/>
      <c r="O22" s="182">
        <f t="shared" si="5"/>
        <v>20</v>
      </c>
      <c r="P22" s="182">
        <f t="shared" si="12"/>
        <v>40</v>
      </c>
      <c r="Q22" s="182">
        <f t="shared" si="6"/>
        <v>20</v>
      </c>
      <c r="R22" s="182">
        <f t="shared" si="7"/>
        <v>0</v>
      </c>
      <c r="S22" s="182">
        <f t="shared" si="8"/>
        <v>0</v>
      </c>
      <c r="T22" s="182">
        <f t="shared" si="9"/>
        <v>0</v>
      </c>
      <c r="U22" s="182">
        <f t="shared" si="10"/>
        <v>0</v>
      </c>
      <c r="V22" s="182">
        <f t="shared" si="11"/>
        <v>20</v>
      </c>
      <c r="W22" s="182">
        <v>20</v>
      </c>
      <c r="X22" s="182"/>
      <c r="Y22" s="182"/>
      <c r="Z22" s="182"/>
      <c r="AA22" s="182"/>
      <c r="AB22" s="182">
        <v>20</v>
      </c>
      <c r="AC22" s="182"/>
      <c r="AD22" s="182"/>
      <c r="AE22" s="182"/>
      <c r="AF22" s="182"/>
      <c r="AG22" s="182"/>
      <c r="AH22" s="182"/>
      <c r="AI22" s="184"/>
      <c r="AJ22" s="184"/>
      <c r="AK22" s="181" t="s">
        <v>135</v>
      </c>
    </row>
    <row r="23" spans="1:37" ht="36.75" customHeight="1">
      <c r="A23" s="181">
        <v>17</v>
      </c>
      <c r="B23" s="181" t="s">
        <v>101</v>
      </c>
      <c r="C23" s="182"/>
      <c r="D23" s="182"/>
      <c r="E23" s="182"/>
      <c r="F23" s="183">
        <v>3</v>
      </c>
      <c r="G23" s="182"/>
      <c r="H23" s="183"/>
      <c r="I23" s="183">
        <f t="shared" si="1"/>
        <v>3</v>
      </c>
      <c r="J23" s="183">
        <f t="shared" si="2"/>
        <v>0</v>
      </c>
      <c r="K23" s="183">
        <f t="shared" si="3"/>
        <v>0</v>
      </c>
      <c r="L23" s="183">
        <f t="shared" si="4"/>
        <v>3</v>
      </c>
      <c r="M23" s="182"/>
      <c r="N23" s="182" t="s">
        <v>31</v>
      </c>
      <c r="O23" s="182">
        <f t="shared" si="5"/>
        <v>45</v>
      </c>
      <c r="P23" s="182">
        <f t="shared" si="12"/>
        <v>45</v>
      </c>
      <c r="Q23" s="182">
        <f t="shared" si="6"/>
        <v>10</v>
      </c>
      <c r="R23" s="182">
        <f t="shared" si="7"/>
        <v>15</v>
      </c>
      <c r="S23" s="182">
        <f t="shared" si="8"/>
        <v>20</v>
      </c>
      <c r="T23" s="182">
        <f t="shared" si="9"/>
        <v>0</v>
      </c>
      <c r="U23" s="182">
        <f t="shared" si="10"/>
        <v>0</v>
      </c>
      <c r="V23" s="182">
        <f t="shared" si="11"/>
        <v>0</v>
      </c>
      <c r="W23" s="182"/>
      <c r="X23" s="182"/>
      <c r="Y23" s="182"/>
      <c r="Z23" s="182"/>
      <c r="AA23" s="182"/>
      <c r="AB23" s="182"/>
      <c r="AC23" s="182">
        <v>10</v>
      </c>
      <c r="AD23" s="182">
        <v>15</v>
      </c>
      <c r="AE23" s="182">
        <v>20</v>
      </c>
      <c r="AF23" s="182"/>
      <c r="AG23" s="182"/>
      <c r="AH23" s="182"/>
      <c r="AI23" s="184"/>
      <c r="AJ23" s="184"/>
      <c r="AK23" s="181" t="s">
        <v>39</v>
      </c>
    </row>
    <row r="24" spans="1:37" ht="45">
      <c r="A24" s="181">
        <v>18</v>
      </c>
      <c r="B24" s="181" t="s">
        <v>152</v>
      </c>
      <c r="C24" s="182"/>
      <c r="D24" s="182"/>
      <c r="E24" s="182"/>
      <c r="F24" s="182">
        <v>1</v>
      </c>
      <c r="G24" s="182"/>
      <c r="H24" s="183"/>
      <c r="I24" s="183">
        <f t="shared" si="1"/>
        <v>1</v>
      </c>
      <c r="J24" s="183">
        <f t="shared" si="2"/>
        <v>0</v>
      </c>
      <c r="K24" s="183">
        <f t="shared" si="3"/>
        <v>0</v>
      </c>
      <c r="L24" s="183">
        <f t="shared" si="4"/>
        <v>1</v>
      </c>
      <c r="M24" s="182"/>
      <c r="N24" s="182" t="s">
        <v>31</v>
      </c>
      <c r="O24" s="182">
        <f t="shared" si="5"/>
        <v>15</v>
      </c>
      <c r="P24" s="182">
        <f t="shared" si="12"/>
        <v>15</v>
      </c>
      <c r="Q24" s="182">
        <f t="shared" si="6"/>
        <v>5</v>
      </c>
      <c r="R24" s="182">
        <f t="shared" si="7"/>
        <v>10</v>
      </c>
      <c r="S24" s="182">
        <f t="shared" si="8"/>
        <v>0</v>
      </c>
      <c r="T24" s="182">
        <f t="shared" si="9"/>
        <v>0</v>
      </c>
      <c r="U24" s="182">
        <f t="shared" si="10"/>
        <v>0</v>
      </c>
      <c r="V24" s="182">
        <f t="shared" si="11"/>
        <v>0</v>
      </c>
      <c r="W24" s="182"/>
      <c r="X24" s="182"/>
      <c r="Y24" s="182"/>
      <c r="Z24" s="182"/>
      <c r="AA24" s="182"/>
      <c r="AB24" s="182"/>
      <c r="AC24" s="182">
        <v>5</v>
      </c>
      <c r="AD24" s="182">
        <v>10</v>
      </c>
      <c r="AE24" s="182"/>
      <c r="AF24" s="182"/>
      <c r="AG24" s="182"/>
      <c r="AH24" s="182"/>
      <c r="AI24" s="184"/>
      <c r="AJ24" s="184"/>
      <c r="AK24" s="181" t="s">
        <v>36</v>
      </c>
    </row>
    <row r="25" spans="1:37" ht="30">
      <c r="A25" s="181">
        <v>19</v>
      </c>
      <c r="B25" s="181" t="s">
        <v>153</v>
      </c>
      <c r="C25" s="182"/>
      <c r="D25" s="182"/>
      <c r="E25" s="182"/>
      <c r="F25" s="182">
        <v>3</v>
      </c>
      <c r="G25" s="182"/>
      <c r="H25" s="183"/>
      <c r="I25" s="183">
        <f t="shared" si="1"/>
        <v>3</v>
      </c>
      <c r="J25" s="183">
        <f t="shared" si="2"/>
        <v>0</v>
      </c>
      <c r="K25" s="183">
        <f t="shared" si="3"/>
        <v>0</v>
      </c>
      <c r="L25" s="183">
        <f t="shared" si="4"/>
        <v>3</v>
      </c>
      <c r="M25" s="182"/>
      <c r="N25" s="182" t="s">
        <v>31</v>
      </c>
      <c r="O25" s="182">
        <f t="shared" si="5"/>
        <v>30</v>
      </c>
      <c r="P25" s="182">
        <f t="shared" si="12"/>
        <v>30</v>
      </c>
      <c r="Q25" s="182">
        <f t="shared" si="6"/>
        <v>15</v>
      </c>
      <c r="R25" s="182">
        <f t="shared" si="7"/>
        <v>0</v>
      </c>
      <c r="S25" s="182">
        <f t="shared" si="8"/>
        <v>15</v>
      </c>
      <c r="T25" s="182">
        <f t="shared" si="9"/>
        <v>0</v>
      </c>
      <c r="U25" s="182">
        <f t="shared" si="10"/>
        <v>0</v>
      </c>
      <c r="V25" s="182">
        <f t="shared" si="11"/>
        <v>0</v>
      </c>
      <c r="W25" s="182"/>
      <c r="X25" s="182"/>
      <c r="Y25" s="182"/>
      <c r="Z25" s="182"/>
      <c r="AA25" s="182"/>
      <c r="AB25" s="182"/>
      <c r="AC25" s="182">
        <v>15</v>
      </c>
      <c r="AD25" s="182"/>
      <c r="AE25" s="182">
        <v>15</v>
      </c>
      <c r="AF25" s="182"/>
      <c r="AG25" s="182"/>
      <c r="AH25" s="182"/>
      <c r="AI25" s="184"/>
      <c r="AJ25" s="184"/>
      <c r="AK25" s="181" t="s">
        <v>156</v>
      </c>
    </row>
    <row r="26" spans="1:37" s="75" customFormat="1" ht="43.5" customHeight="1">
      <c r="A26" s="181">
        <v>20</v>
      </c>
      <c r="B26" s="187" t="s">
        <v>103</v>
      </c>
      <c r="C26" s="188"/>
      <c r="D26" s="188"/>
      <c r="E26" s="188"/>
      <c r="F26" s="188">
        <v>1</v>
      </c>
      <c r="G26" s="188"/>
      <c r="H26" s="188"/>
      <c r="I26" s="188">
        <f aca="true" t="shared" si="13" ref="I26:K27">C26+F26</f>
        <v>1</v>
      </c>
      <c r="J26" s="188">
        <f t="shared" si="13"/>
        <v>0</v>
      </c>
      <c r="K26" s="188">
        <f t="shared" si="13"/>
        <v>0</v>
      </c>
      <c r="L26" s="188">
        <f t="shared" si="4"/>
        <v>1</v>
      </c>
      <c r="M26" s="189"/>
      <c r="N26" s="189" t="s">
        <v>31</v>
      </c>
      <c r="O26" s="189">
        <f t="shared" si="5"/>
        <v>20</v>
      </c>
      <c r="P26" s="189">
        <f t="shared" si="12"/>
        <v>20</v>
      </c>
      <c r="Q26" s="188">
        <f aca="true" t="shared" si="14" ref="Q26:V26">W26+AC26</f>
        <v>0</v>
      </c>
      <c r="R26" s="188">
        <f t="shared" si="14"/>
        <v>20</v>
      </c>
      <c r="S26" s="188">
        <f t="shared" si="14"/>
        <v>0</v>
      </c>
      <c r="T26" s="188">
        <f t="shared" si="14"/>
        <v>0</v>
      </c>
      <c r="U26" s="188">
        <f t="shared" si="14"/>
        <v>0</v>
      </c>
      <c r="V26" s="188">
        <f t="shared" si="14"/>
        <v>0</v>
      </c>
      <c r="W26" s="188"/>
      <c r="X26" s="188"/>
      <c r="Y26" s="188"/>
      <c r="Z26" s="188"/>
      <c r="AA26" s="188"/>
      <c r="AB26" s="188"/>
      <c r="AC26" s="188"/>
      <c r="AD26" s="188">
        <v>20</v>
      </c>
      <c r="AE26" s="188"/>
      <c r="AF26" s="188"/>
      <c r="AG26" s="188"/>
      <c r="AH26" s="188"/>
      <c r="AI26" s="190"/>
      <c r="AJ26" s="190"/>
      <c r="AK26" s="187" t="s">
        <v>41</v>
      </c>
    </row>
    <row r="27" spans="1:37" ht="60">
      <c r="A27" s="181">
        <v>21</v>
      </c>
      <c r="B27" s="181" t="s">
        <v>154</v>
      </c>
      <c r="C27" s="182"/>
      <c r="D27" s="182"/>
      <c r="E27" s="182"/>
      <c r="F27" s="183">
        <v>1.5</v>
      </c>
      <c r="G27" s="182"/>
      <c r="H27" s="182"/>
      <c r="I27" s="188">
        <f t="shared" si="13"/>
        <v>1.5</v>
      </c>
      <c r="J27" s="188">
        <f t="shared" si="13"/>
        <v>0</v>
      </c>
      <c r="K27" s="188">
        <f t="shared" si="13"/>
        <v>0</v>
      </c>
      <c r="L27" s="188">
        <f t="shared" si="4"/>
        <v>1.5</v>
      </c>
      <c r="M27" s="182"/>
      <c r="N27" s="189" t="s">
        <v>32</v>
      </c>
      <c r="O27" s="182">
        <f>SUM(Q27:T27)</f>
        <v>20</v>
      </c>
      <c r="P27" s="182">
        <f>SUM(Q27:V27)</f>
        <v>20</v>
      </c>
      <c r="Q27" s="188">
        <f aca="true" t="shared" si="15" ref="Q27:V27">W27+AC27</f>
        <v>10</v>
      </c>
      <c r="R27" s="188">
        <f t="shared" si="15"/>
        <v>10</v>
      </c>
      <c r="S27" s="188">
        <f t="shared" si="15"/>
        <v>0</v>
      </c>
      <c r="T27" s="188">
        <f t="shared" si="15"/>
        <v>0</v>
      </c>
      <c r="U27" s="188">
        <f t="shared" si="15"/>
        <v>0</v>
      </c>
      <c r="V27" s="188">
        <f t="shared" si="15"/>
        <v>0</v>
      </c>
      <c r="W27" s="182"/>
      <c r="X27" s="182"/>
      <c r="Y27" s="182"/>
      <c r="Z27" s="182"/>
      <c r="AA27" s="182"/>
      <c r="AB27" s="182"/>
      <c r="AC27" s="182">
        <v>10</v>
      </c>
      <c r="AD27" s="182">
        <v>10</v>
      </c>
      <c r="AE27" s="182"/>
      <c r="AF27" s="182"/>
      <c r="AG27" s="182"/>
      <c r="AH27" s="182"/>
      <c r="AI27" s="184"/>
      <c r="AJ27" s="184"/>
      <c r="AK27" s="191" t="s">
        <v>98</v>
      </c>
    </row>
    <row r="28" spans="1:37" ht="75">
      <c r="A28" s="181">
        <v>22</v>
      </c>
      <c r="B28" s="181" t="s">
        <v>163</v>
      </c>
      <c r="C28" s="182">
        <v>1</v>
      </c>
      <c r="D28" s="182"/>
      <c r="E28" s="182"/>
      <c r="F28" s="182"/>
      <c r="G28" s="182"/>
      <c r="H28" s="183"/>
      <c r="I28" s="183">
        <f t="shared" si="1"/>
        <v>1</v>
      </c>
      <c r="J28" s="183">
        <f t="shared" si="2"/>
        <v>0</v>
      </c>
      <c r="K28" s="183">
        <f t="shared" si="3"/>
        <v>0</v>
      </c>
      <c r="L28" s="183">
        <f t="shared" si="4"/>
        <v>1</v>
      </c>
      <c r="M28" s="182"/>
      <c r="N28" s="182" t="s">
        <v>31</v>
      </c>
      <c r="O28" s="182">
        <f>SUM(Q28:T28)</f>
        <v>20</v>
      </c>
      <c r="P28" s="182">
        <f>SUM(Q28:V28)</f>
        <v>20</v>
      </c>
      <c r="Q28" s="182">
        <f t="shared" si="6"/>
        <v>10</v>
      </c>
      <c r="R28" s="182">
        <f t="shared" si="7"/>
        <v>10</v>
      </c>
      <c r="S28" s="182">
        <f t="shared" si="8"/>
        <v>0</v>
      </c>
      <c r="T28" s="182">
        <f t="shared" si="9"/>
        <v>0</v>
      </c>
      <c r="U28" s="182">
        <f t="shared" si="10"/>
        <v>0</v>
      </c>
      <c r="V28" s="182">
        <f t="shared" si="11"/>
        <v>0</v>
      </c>
      <c r="W28" s="182">
        <v>10</v>
      </c>
      <c r="X28" s="182">
        <v>10</v>
      </c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4"/>
      <c r="AJ28" s="184"/>
      <c r="AK28" s="191" t="s">
        <v>98</v>
      </c>
    </row>
    <row r="29" spans="1:37" ht="30">
      <c r="A29" s="181">
        <v>23</v>
      </c>
      <c r="B29" s="181" t="s">
        <v>155</v>
      </c>
      <c r="C29" s="182"/>
      <c r="D29" s="182"/>
      <c r="E29" s="182"/>
      <c r="F29" s="182"/>
      <c r="G29" s="182"/>
      <c r="H29" s="183"/>
      <c r="I29" s="183">
        <f t="shared" si="1"/>
        <v>0</v>
      </c>
      <c r="J29" s="183">
        <f t="shared" si="2"/>
        <v>0</v>
      </c>
      <c r="K29" s="183">
        <f t="shared" si="3"/>
        <v>0</v>
      </c>
      <c r="L29" s="183">
        <f t="shared" si="4"/>
        <v>0</v>
      </c>
      <c r="M29" s="182" t="s">
        <v>31</v>
      </c>
      <c r="N29" s="182"/>
      <c r="O29" s="182">
        <f>SUM(Q29:T29)</f>
        <v>4</v>
      </c>
      <c r="P29" s="182">
        <f>SUM(Q29:V29)</f>
        <v>4</v>
      </c>
      <c r="Q29" s="182">
        <f t="shared" si="6"/>
        <v>4</v>
      </c>
      <c r="R29" s="182">
        <f t="shared" si="7"/>
        <v>0</v>
      </c>
      <c r="S29" s="182">
        <f t="shared" si="8"/>
        <v>0</v>
      </c>
      <c r="T29" s="182">
        <f t="shared" si="9"/>
        <v>0</v>
      </c>
      <c r="U29" s="182">
        <f t="shared" si="10"/>
        <v>0</v>
      </c>
      <c r="V29" s="182">
        <f t="shared" si="11"/>
        <v>0</v>
      </c>
      <c r="W29" s="182">
        <v>4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4"/>
      <c r="AJ29" s="184"/>
      <c r="AK29" s="181" t="s">
        <v>105</v>
      </c>
    </row>
    <row r="30" spans="1:37" ht="15">
      <c r="A30" s="192" t="s">
        <v>6</v>
      </c>
      <c r="B30" s="192"/>
      <c r="C30" s="183">
        <f>SUM(C7:C27)</f>
        <v>29.5</v>
      </c>
      <c r="D30" s="183">
        <f aca="true" t="shared" si="16" ref="D30:AH30">SUM(D7:D27)</f>
        <v>0</v>
      </c>
      <c r="E30" s="183">
        <f t="shared" si="16"/>
        <v>0.5</v>
      </c>
      <c r="F30" s="183">
        <f t="shared" si="16"/>
        <v>26.5</v>
      </c>
      <c r="G30" s="183">
        <f t="shared" si="16"/>
        <v>0</v>
      </c>
      <c r="H30" s="183">
        <f t="shared" si="16"/>
        <v>3.5</v>
      </c>
      <c r="I30" s="183">
        <f t="shared" si="16"/>
        <v>56</v>
      </c>
      <c r="J30" s="183">
        <f t="shared" si="16"/>
        <v>0</v>
      </c>
      <c r="K30" s="183">
        <f t="shared" si="16"/>
        <v>4</v>
      </c>
      <c r="L30" s="183">
        <f t="shared" si="16"/>
        <v>60</v>
      </c>
      <c r="M30" s="183">
        <f t="shared" si="16"/>
        <v>0</v>
      </c>
      <c r="N30" s="183">
        <f t="shared" si="16"/>
        <v>0</v>
      </c>
      <c r="O30" s="183">
        <f t="shared" si="16"/>
        <v>665</v>
      </c>
      <c r="P30" s="183">
        <f t="shared" si="16"/>
        <v>745</v>
      </c>
      <c r="Q30" s="183">
        <f t="shared" si="16"/>
        <v>240</v>
      </c>
      <c r="R30" s="183">
        <f t="shared" si="16"/>
        <v>280</v>
      </c>
      <c r="S30" s="183">
        <f t="shared" si="16"/>
        <v>145</v>
      </c>
      <c r="T30" s="183">
        <f t="shared" si="16"/>
        <v>0</v>
      </c>
      <c r="U30" s="183">
        <f t="shared" si="16"/>
        <v>0</v>
      </c>
      <c r="V30" s="183">
        <f t="shared" si="16"/>
        <v>80</v>
      </c>
      <c r="W30" s="183">
        <f t="shared" si="16"/>
        <v>165</v>
      </c>
      <c r="X30" s="183">
        <f t="shared" si="16"/>
        <v>145</v>
      </c>
      <c r="Y30" s="183">
        <f t="shared" si="16"/>
        <v>50</v>
      </c>
      <c r="Z30" s="183">
        <f t="shared" si="16"/>
        <v>0</v>
      </c>
      <c r="AA30" s="183">
        <f t="shared" si="16"/>
        <v>0</v>
      </c>
      <c r="AB30" s="183">
        <f t="shared" si="16"/>
        <v>70</v>
      </c>
      <c r="AC30" s="183">
        <f t="shared" si="16"/>
        <v>75</v>
      </c>
      <c r="AD30" s="183">
        <f t="shared" si="16"/>
        <v>135</v>
      </c>
      <c r="AE30" s="183">
        <f t="shared" si="16"/>
        <v>95</v>
      </c>
      <c r="AF30" s="183">
        <f t="shared" si="16"/>
        <v>0</v>
      </c>
      <c r="AG30" s="183">
        <f t="shared" si="16"/>
        <v>0</v>
      </c>
      <c r="AH30" s="183">
        <f t="shared" si="16"/>
        <v>10</v>
      </c>
      <c r="AI30" s="193"/>
      <c r="AJ30" s="193"/>
      <c r="AK30" s="181"/>
    </row>
    <row r="31" spans="1:37" ht="22.5" customHeight="1">
      <c r="A31" s="194"/>
      <c r="B31" s="181" t="s">
        <v>21</v>
      </c>
      <c r="C31" s="195">
        <f>SUM(C30:E30)</f>
        <v>30</v>
      </c>
      <c r="D31" s="195"/>
      <c r="E31" s="195"/>
      <c r="F31" s="195">
        <f>SUM(F30:H30)</f>
        <v>30</v>
      </c>
      <c r="G31" s="195"/>
      <c r="H31" s="195"/>
      <c r="I31" s="196"/>
      <c r="J31" s="197" t="s">
        <v>27</v>
      </c>
      <c r="K31" s="197"/>
      <c r="L31" s="197"/>
      <c r="M31" s="197" t="s">
        <v>28</v>
      </c>
      <c r="N31" s="197"/>
      <c r="O31" s="196"/>
      <c r="P31" s="196"/>
      <c r="Q31" s="197">
        <f>W31+AC31</f>
        <v>665</v>
      </c>
      <c r="R31" s="197"/>
      <c r="S31" s="197"/>
      <c r="T31" s="197"/>
      <c r="U31" s="197">
        <f>AA31+AG31</f>
        <v>80</v>
      </c>
      <c r="V31" s="197"/>
      <c r="W31" s="197">
        <f>SUM(W30:Z30)</f>
        <v>360</v>
      </c>
      <c r="X31" s="197"/>
      <c r="Y31" s="197"/>
      <c r="Z31" s="197"/>
      <c r="AA31" s="197">
        <f>SUM(AA30:AB30)</f>
        <v>70</v>
      </c>
      <c r="AB31" s="197"/>
      <c r="AC31" s="197">
        <f>SUM(AC30:AF30)</f>
        <v>305</v>
      </c>
      <c r="AD31" s="197"/>
      <c r="AE31" s="197"/>
      <c r="AF31" s="197"/>
      <c r="AG31" s="197">
        <f>SUM(AG30:AH30)</f>
        <v>10</v>
      </c>
      <c r="AH31" s="197"/>
      <c r="AI31" s="196"/>
      <c r="AJ31" s="196"/>
      <c r="AK31" s="194"/>
    </row>
    <row r="32" spans="1:37" ht="15">
      <c r="A32" s="194"/>
      <c r="B32" s="194"/>
      <c r="C32" s="196"/>
      <c r="D32" s="196"/>
      <c r="E32" s="196"/>
      <c r="F32" s="196"/>
      <c r="G32" s="198">
        <f>SUM(C31:H31)</f>
        <v>60</v>
      </c>
      <c r="H32" s="198"/>
      <c r="I32" s="196"/>
      <c r="J32" s="197" t="s">
        <v>26</v>
      </c>
      <c r="K32" s="197"/>
      <c r="L32" s="197"/>
      <c r="M32" s="197"/>
      <c r="N32" s="197"/>
      <c r="O32" s="196"/>
      <c r="P32" s="196"/>
      <c r="Q32" s="197">
        <f>W32+AC32</f>
        <v>745</v>
      </c>
      <c r="R32" s="197"/>
      <c r="S32" s="197"/>
      <c r="T32" s="197"/>
      <c r="U32" s="197"/>
      <c r="V32" s="197"/>
      <c r="W32" s="197">
        <f>W31+AA31</f>
        <v>430</v>
      </c>
      <c r="X32" s="197"/>
      <c r="Y32" s="197"/>
      <c r="Z32" s="197"/>
      <c r="AA32" s="197"/>
      <c r="AB32" s="197"/>
      <c r="AC32" s="197">
        <f>AC31+AG31</f>
        <v>315</v>
      </c>
      <c r="AD32" s="197"/>
      <c r="AE32" s="197"/>
      <c r="AF32" s="197"/>
      <c r="AG32" s="197"/>
      <c r="AH32" s="197"/>
      <c r="AI32" s="196"/>
      <c r="AJ32" s="196"/>
      <c r="AK32" s="194"/>
    </row>
    <row r="33" spans="1:37" ht="12.75">
      <c r="A33" s="13"/>
      <c r="B33" s="13"/>
      <c r="C33" s="12"/>
      <c r="D33" s="12"/>
      <c r="E33" s="12"/>
      <c r="F33" s="12"/>
      <c r="G33" s="12"/>
      <c r="H33" s="9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12.75">
      <c r="A34" s="136" t="s">
        <v>15</v>
      </c>
      <c r="B34" s="136"/>
      <c r="C34" s="131" t="s">
        <v>16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16"/>
      <c r="O34" s="12"/>
      <c r="P34" s="12"/>
      <c r="Q34" s="12"/>
      <c r="R34" s="12"/>
      <c r="S34" s="12"/>
      <c r="T34" s="12"/>
      <c r="U34" s="12"/>
      <c r="V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2.75">
      <c r="A35" s="148" t="s">
        <v>79</v>
      </c>
      <c r="B35" s="148"/>
      <c r="C35" s="133" t="s">
        <v>80</v>
      </c>
      <c r="D35" s="133"/>
      <c r="E35" s="133"/>
      <c r="F35" s="133"/>
      <c r="G35" s="133"/>
      <c r="H35" s="133"/>
      <c r="I35" s="86"/>
      <c r="J35" s="87" t="s">
        <v>81</v>
      </c>
      <c r="K35" s="88"/>
      <c r="L35" s="88"/>
      <c r="M35" s="117"/>
      <c r="O35" s="84"/>
      <c r="P35" s="84"/>
      <c r="Q35" s="84"/>
      <c r="R35" s="84"/>
      <c r="S35" s="84"/>
      <c r="T35" s="84"/>
      <c r="U35" s="84"/>
      <c r="V35" s="8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ht="12.75">
      <c r="A36" s="148" t="s">
        <v>82</v>
      </c>
      <c r="B36" s="148"/>
      <c r="C36" s="132" t="s">
        <v>83</v>
      </c>
      <c r="D36" s="132"/>
      <c r="E36" s="132"/>
      <c r="F36" s="132"/>
      <c r="G36" s="132"/>
      <c r="H36" s="132"/>
      <c r="I36" s="86"/>
      <c r="J36" s="89" t="s">
        <v>84</v>
      </c>
      <c r="K36" s="90"/>
      <c r="L36" s="90"/>
      <c r="M36" s="118"/>
      <c r="O36" s="84"/>
      <c r="P36" s="84"/>
      <c r="Q36" s="84"/>
      <c r="R36" s="84"/>
      <c r="S36" s="84"/>
      <c r="T36" s="84"/>
      <c r="U36" s="84"/>
      <c r="V36" s="8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12.75">
      <c r="A37" s="146"/>
      <c r="B37" s="147"/>
      <c r="C37" s="132" t="s">
        <v>85</v>
      </c>
      <c r="D37" s="132"/>
      <c r="E37" s="132"/>
      <c r="F37" s="132"/>
      <c r="G37" s="132"/>
      <c r="H37" s="132"/>
      <c r="I37" s="86"/>
      <c r="J37" s="89" t="s">
        <v>86</v>
      </c>
      <c r="K37" s="90"/>
      <c r="L37" s="90"/>
      <c r="M37" s="118"/>
      <c r="O37" s="84"/>
      <c r="P37" s="84"/>
      <c r="Q37" s="84"/>
      <c r="R37" s="84"/>
      <c r="S37" s="84"/>
      <c r="T37" s="84"/>
      <c r="U37" s="84"/>
      <c r="V37" s="8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12.75" customHeight="1">
      <c r="A38" s="143"/>
      <c r="B38" s="144"/>
      <c r="C38" s="145" t="s">
        <v>87</v>
      </c>
      <c r="D38" s="145"/>
      <c r="E38" s="145"/>
      <c r="F38" s="145"/>
      <c r="G38" s="145"/>
      <c r="H38" s="145"/>
      <c r="I38" s="129"/>
      <c r="J38" s="130"/>
      <c r="K38" s="130"/>
      <c r="L38" s="130"/>
      <c r="M38" s="130"/>
      <c r="N38" s="130"/>
      <c r="O38" s="130"/>
      <c r="P38" s="130"/>
      <c r="Q38" s="12"/>
      <c r="R38" s="84"/>
      <c r="S38" s="84"/>
      <c r="T38" s="84"/>
      <c r="U38" s="84"/>
      <c r="V38" s="8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</sheetData>
  <sheetProtection/>
  <mergeCells count="53">
    <mergeCell ref="A38:B38"/>
    <mergeCell ref="C38:H38"/>
    <mergeCell ref="A34:B34"/>
    <mergeCell ref="A37:B37"/>
    <mergeCell ref="A35:B35"/>
    <mergeCell ref="A1:B1"/>
    <mergeCell ref="C1:AH1"/>
    <mergeCell ref="W31:Z31"/>
    <mergeCell ref="A36:B36"/>
    <mergeCell ref="C36:H36"/>
    <mergeCell ref="B3:B6"/>
    <mergeCell ref="AA31:AB31"/>
    <mergeCell ref="A30:B30"/>
    <mergeCell ref="A3:A6"/>
    <mergeCell ref="J31:L31"/>
    <mergeCell ref="M31:N31"/>
    <mergeCell ref="AK3:AK6"/>
    <mergeCell ref="AC5:AH5"/>
    <mergeCell ref="W3:AB4"/>
    <mergeCell ref="AC3:AH4"/>
    <mergeCell ref="W5:AB5"/>
    <mergeCell ref="L5:L6"/>
    <mergeCell ref="AI3:AJ4"/>
    <mergeCell ref="AI5:AI6"/>
    <mergeCell ref="AJ5:AJ6"/>
    <mergeCell ref="A2:AH2"/>
    <mergeCell ref="Q3:V5"/>
    <mergeCell ref="M3:N4"/>
    <mergeCell ref="P3:P6"/>
    <mergeCell ref="I5:I6"/>
    <mergeCell ref="C3:L3"/>
    <mergeCell ref="F5:H5"/>
    <mergeCell ref="C5:E5"/>
    <mergeCell ref="K5:K6"/>
    <mergeCell ref="I4:L4"/>
    <mergeCell ref="AG31:AH31"/>
    <mergeCell ref="Q32:V32"/>
    <mergeCell ref="AC32:AH32"/>
    <mergeCell ref="Q31:T31"/>
    <mergeCell ref="AC31:AF31"/>
    <mergeCell ref="O3:O6"/>
    <mergeCell ref="U31:V31"/>
    <mergeCell ref="W32:AB32"/>
    <mergeCell ref="I38:P38"/>
    <mergeCell ref="J5:J6"/>
    <mergeCell ref="C4:H4"/>
    <mergeCell ref="C37:H37"/>
    <mergeCell ref="F31:H31"/>
    <mergeCell ref="C31:E31"/>
    <mergeCell ref="M5:N5"/>
    <mergeCell ref="C34:M34"/>
    <mergeCell ref="C35:H35"/>
    <mergeCell ref="J32:N32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3"/>
  <sheetViews>
    <sheetView view="pageBreakPreview" zoomScale="90" zoomScaleNormal="90" zoomScaleSheetLayoutView="90" zoomScalePageLayoutView="8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19" sqref="AE19"/>
    </sheetView>
  </sheetViews>
  <sheetFormatPr defaultColWidth="9.00390625" defaultRowHeight="12.75"/>
  <cols>
    <col min="1" max="1" width="3.125" style="75" customWidth="1"/>
    <col min="2" max="2" width="30.125" style="75" customWidth="1"/>
    <col min="3" max="3" width="4.125" style="75" customWidth="1"/>
    <col min="4" max="5" width="4.00390625" style="75" customWidth="1"/>
    <col min="6" max="6" width="6.875" style="75" customWidth="1"/>
    <col min="7" max="7" width="3.125" style="75" customWidth="1"/>
    <col min="8" max="8" width="3.375" style="75" customWidth="1"/>
    <col min="9" max="9" width="3.875" style="75" customWidth="1"/>
    <col min="10" max="10" width="4.00390625" style="91" customWidth="1"/>
    <col min="11" max="11" width="3.875" style="91" customWidth="1"/>
    <col min="12" max="12" width="8.125" style="75" customWidth="1"/>
    <col min="13" max="14" width="6.625" style="75" customWidth="1"/>
    <col min="15" max="15" width="6.125" style="75" customWidth="1"/>
    <col min="16" max="16" width="4.875" style="75" customWidth="1"/>
    <col min="17" max="17" width="4.00390625" style="75" bestFit="1" customWidth="1"/>
    <col min="18" max="18" width="3.875" style="75" customWidth="1"/>
    <col min="19" max="19" width="5.125" style="75" customWidth="1"/>
    <col min="20" max="20" width="4.00390625" style="75" bestFit="1" customWidth="1"/>
    <col min="21" max="21" width="5.125" style="75" customWidth="1"/>
    <col min="22" max="22" width="4.00390625" style="75" customWidth="1"/>
    <col min="23" max="23" width="4.00390625" style="75" bestFit="1" customWidth="1"/>
    <col min="24" max="24" width="4.625" style="75" customWidth="1"/>
    <col min="25" max="25" width="3.625" style="75" customWidth="1"/>
    <col min="26" max="26" width="4.00390625" style="75" customWidth="1"/>
    <col min="27" max="27" width="4.00390625" style="75" bestFit="1" customWidth="1"/>
    <col min="28" max="28" width="3.25390625" style="75" bestFit="1" customWidth="1"/>
    <col min="29" max="29" width="3.875" style="75" customWidth="1"/>
    <col min="30" max="30" width="4.75390625" style="75" customWidth="1"/>
    <col min="31" max="32" width="3.875" style="75" customWidth="1"/>
    <col min="33" max="33" width="4.625" style="75" customWidth="1"/>
    <col min="34" max="34" width="3.375" style="75" customWidth="1"/>
    <col min="35" max="35" width="5.75390625" style="75" bestFit="1" customWidth="1"/>
    <col min="36" max="36" width="18.625" style="75" bestFit="1" customWidth="1"/>
    <col min="37" max="37" width="26.25390625" style="75" customWidth="1"/>
    <col min="38" max="16384" width="9.125" style="75" customWidth="1"/>
  </cols>
  <sheetData>
    <row r="1" spans="1:37" s="76" customFormat="1" ht="30.75" customHeight="1">
      <c r="A1" s="149">
        <v>45020</v>
      </c>
      <c r="B1" s="150"/>
      <c r="C1" s="151" t="s">
        <v>136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25"/>
      <c r="AJ1" s="125"/>
      <c r="AK1" s="78"/>
    </row>
    <row r="2" spans="1:37" ht="26.25" customHeight="1">
      <c r="A2" s="158" t="s">
        <v>148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24"/>
      <c r="AJ2" s="124"/>
      <c r="AK2" s="34"/>
    </row>
    <row r="3" spans="1:37" ht="13.5" customHeight="1">
      <c r="A3" s="158" t="s">
        <v>13</v>
      </c>
      <c r="B3" s="158" t="s">
        <v>14</v>
      </c>
      <c r="C3" s="158" t="s">
        <v>7</v>
      </c>
      <c r="D3" s="158"/>
      <c r="E3" s="158"/>
      <c r="F3" s="158"/>
      <c r="G3" s="158"/>
      <c r="H3" s="158"/>
      <c r="I3" s="158"/>
      <c r="J3" s="158"/>
      <c r="K3" s="158"/>
      <c r="L3" s="159"/>
      <c r="M3" s="158" t="s">
        <v>8</v>
      </c>
      <c r="N3" s="158"/>
      <c r="O3" s="165" t="s">
        <v>30</v>
      </c>
      <c r="P3" s="165" t="s">
        <v>29</v>
      </c>
      <c r="Q3" s="158" t="s">
        <v>1</v>
      </c>
      <c r="R3" s="158"/>
      <c r="S3" s="158"/>
      <c r="T3" s="158"/>
      <c r="U3" s="158"/>
      <c r="V3" s="158"/>
      <c r="W3" s="158" t="s">
        <v>142</v>
      </c>
      <c r="X3" s="158"/>
      <c r="Y3" s="158"/>
      <c r="Z3" s="158"/>
      <c r="AA3" s="158"/>
      <c r="AB3" s="158"/>
      <c r="AC3" s="158" t="s">
        <v>150</v>
      </c>
      <c r="AD3" s="158"/>
      <c r="AE3" s="158"/>
      <c r="AF3" s="158"/>
      <c r="AG3" s="158"/>
      <c r="AH3" s="158"/>
      <c r="AI3" s="137" t="s">
        <v>143</v>
      </c>
      <c r="AJ3" s="138"/>
      <c r="AK3" s="158" t="s">
        <v>19</v>
      </c>
    </row>
    <row r="4" spans="1:37" ht="12.75">
      <c r="A4" s="158"/>
      <c r="B4" s="158"/>
      <c r="C4" s="158" t="s">
        <v>23</v>
      </c>
      <c r="D4" s="158"/>
      <c r="E4" s="158"/>
      <c r="F4" s="158"/>
      <c r="G4" s="158"/>
      <c r="H4" s="158"/>
      <c r="I4" s="158" t="s">
        <v>22</v>
      </c>
      <c r="J4" s="158"/>
      <c r="K4" s="158"/>
      <c r="L4" s="159"/>
      <c r="M4" s="158"/>
      <c r="N4" s="158"/>
      <c r="O4" s="166"/>
      <c r="P4" s="165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39"/>
      <c r="AJ4" s="140"/>
      <c r="AK4" s="158"/>
    </row>
    <row r="5" spans="1:37" ht="12.75">
      <c r="A5" s="158"/>
      <c r="B5" s="158"/>
      <c r="C5" s="158" t="s">
        <v>51</v>
      </c>
      <c r="D5" s="158"/>
      <c r="E5" s="159"/>
      <c r="F5" s="158" t="s">
        <v>52</v>
      </c>
      <c r="G5" s="158"/>
      <c r="H5" s="158"/>
      <c r="I5" s="158" t="s">
        <v>24</v>
      </c>
      <c r="J5" s="158" t="s">
        <v>11</v>
      </c>
      <c r="K5" s="158" t="s">
        <v>12</v>
      </c>
      <c r="L5" s="158" t="s">
        <v>25</v>
      </c>
      <c r="M5" s="158" t="s">
        <v>10</v>
      </c>
      <c r="N5" s="158"/>
      <c r="O5" s="166"/>
      <c r="P5" s="165"/>
      <c r="Q5" s="158"/>
      <c r="R5" s="158"/>
      <c r="S5" s="158"/>
      <c r="T5" s="158"/>
      <c r="U5" s="158"/>
      <c r="V5" s="158"/>
      <c r="W5" s="158" t="s">
        <v>18</v>
      </c>
      <c r="X5" s="158"/>
      <c r="Y5" s="158"/>
      <c r="Z5" s="158"/>
      <c r="AA5" s="158"/>
      <c r="AB5" s="158"/>
      <c r="AC5" s="158" t="s">
        <v>18</v>
      </c>
      <c r="AD5" s="158"/>
      <c r="AE5" s="158"/>
      <c r="AF5" s="158"/>
      <c r="AG5" s="158"/>
      <c r="AH5" s="158"/>
      <c r="AI5" s="141" t="s">
        <v>144</v>
      </c>
      <c r="AJ5" s="141" t="s">
        <v>145</v>
      </c>
      <c r="AK5" s="158"/>
    </row>
    <row r="6" spans="1:37" ht="12.75">
      <c r="A6" s="158"/>
      <c r="B6" s="158"/>
      <c r="C6" s="113" t="s">
        <v>24</v>
      </c>
      <c r="D6" s="113" t="s">
        <v>11</v>
      </c>
      <c r="E6" s="113" t="s">
        <v>12</v>
      </c>
      <c r="F6" s="113" t="s">
        <v>24</v>
      </c>
      <c r="G6" s="113" t="s">
        <v>11</v>
      </c>
      <c r="H6" s="113" t="s">
        <v>12</v>
      </c>
      <c r="I6" s="158"/>
      <c r="J6" s="158"/>
      <c r="K6" s="158"/>
      <c r="L6" s="159"/>
      <c r="M6" s="113" t="s">
        <v>51</v>
      </c>
      <c r="N6" s="113" t="s">
        <v>52</v>
      </c>
      <c r="O6" s="166"/>
      <c r="P6" s="165"/>
      <c r="Q6" s="113" t="s">
        <v>2</v>
      </c>
      <c r="R6" s="113" t="s">
        <v>3</v>
      </c>
      <c r="S6" s="113" t="s">
        <v>9</v>
      </c>
      <c r="T6" s="113" t="s">
        <v>11</v>
      </c>
      <c r="U6" s="113" t="s">
        <v>17</v>
      </c>
      <c r="V6" s="113" t="s">
        <v>12</v>
      </c>
      <c r="W6" s="113" t="s">
        <v>2</v>
      </c>
      <c r="X6" s="113" t="s">
        <v>3</v>
      </c>
      <c r="Y6" s="113" t="s">
        <v>9</v>
      </c>
      <c r="Z6" s="113" t="s">
        <v>11</v>
      </c>
      <c r="AA6" s="113" t="s">
        <v>17</v>
      </c>
      <c r="AB6" s="113" t="s">
        <v>12</v>
      </c>
      <c r="AC6" s="113" t="s">
        <v>2</v>
      </c>
      <c r="AD6" s="113" t="s">
        <v>3</v>
      </c>
      <c r="AE6" s="113" t="s">
        <v>9</v>
      </c>
      <c r="AF6" s="113" t="s">
        <v>11</v>
      </c>
      <c r="AG6" s="113" t="s">
        <v>17</v>
      </c>
      <c r="AH6" s="113" t="s">
        <v>12</v>
      </c>
      <c r="AI6" s="142"/>
      <c r="AJ6" s="142"/>
      <c r="AK6" s="158"/>
    </row>
    <row r="7" spans="1:37" ht="25.5">
      <c r="A7" s="114">
        <v>1</v>
      </c>
      <c r="B7" s="77" t="s">
        <v>158</v>
      </c>
      <c r="C7" s="114">
        <v>2</v>
      </c>
      <c r="D7" s="114"/>
      <c r="E7" s="114"/>
      <c r="F7" s="114"/>
      <c r="G7" s="114"/>
      <c r="H7" s="114"/>
      <c r="I7" s="114">
        <f>C7+F7</f>
        <v>2</v>
      </c>
      <c r="J7" s="114">
        <f>D7+G7</f>
        <v>0</v>
      </c>
      <c r="K7" s="114">
        <f>E7+H7</f>
        <v>0</v>
      </c>
      <c r="L7" s="114">
        <f>SUM(I7:K7)</f>
        <v>2</v>
      </c>
      <c r="M7" s="113" t="s">
        <v>31</v>
      </c>
      <c r="N7" s="113"/>
      <c r="O7" s="113">
        <f aca="true" t="shared" si="0" ref="O7:O23">SUM(Q7:T7)</f>
        <v>20</v>
      </c>
      <c r="P7" s="113">
        <f aca="true" t="shared" si="1" ref="P7:P23">SUM(Q7:V7)</f>
        <v>20</v>
      </c>
      <c r="Q7" s="114">
        <f aca="true" t="shared" si="2" ref="Q7:V7">W7+AC7</f>
        <v>10</v>
      </c>
      <c r="R7" s="114">
        <f t="shared" si="2"/>
        <v>10</v>
      </c>
      <c r="S7" s="114">
        <f t="shared" si="2"/>
        <v>0</v>
      </c>
      <c r="T7" s="114">
        <f t="shared" si="2"/>
        <v>0</v>
      </c>
      <c r="U7" s="114">
        <f t="shared" si="2"/>
        <v>0</v>
      </c>
      <c r="V7" s="114">
        <f t="shared" si="2"/>
        <v>0</v>
      </c>
      <c r="W7" s="114">
        <v>10</v>
      </c>
      <c r="X7" s="114">
        <v>10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27"/>
      <c r="AJ7" s="127"/>
      <c r="AK7" s="77" t="s">
        <v>131</v>
      </c>
    </row>
    <row r="8" spans="1:37" ht="25.5">
      <c r="A8" s="114">
        <v>2</v>
      </c>
      <c r="B8" s="77" t="s">
        <v>129</v>
      </c>
      <c r="C8" s="114">
        <v>2</v>
      </c>
      <c r="D8" s="114"/>
      <c r="E8" s="114"/>
      <c r="F8" s="114"/>
      <c r="G8" s="114"/>
      <c r="H8" s="114"/>
      <c r="I8" s="114">
        <f aca="true" t="shared" si="3" ref="I8:I21">C8+F8</f>
        <v>2</v>
      </c>
      <c r="J8" s="114">
        <f aca="true" t="shared" si="4" ref="J8:J21">D8+G8</f>
        <v>0</v>
      </c>
      <c r="K8" s="114">
        <f aca="true" t="shared" si="5" ref="K8:K21">E8+H8</f>
        <v>0</v>
      </c>
      <c r="L8" s="114">
        <f aca="true" t="shared" si="6" ref="L8:L21">SUM(I8:K8)</f>
        <v>2</v>
      </c>
      <c r="M8" s="113" t="s">
        <v>31</v>
      </c>
      <c r="N8" s="113"/>
      <c r="O8" s="113">
        <f t="shared" si="0"/>
        <v>25</v>
      </c>
      <c r="P8" s="113">
        <f t="shared" si="1"/>
        <v>25</v>
      </c>
      <c r="Q8" s="114">
        <f aca="true" t="shared" si="7" ref="Q8:Q23">W8+AC8</f>
        <v>15</v>
      </c>
      <c r="R8" s="114">
        <f aca="true" t="shared" si="8" ref="R8:R23">X8+AD8</f>
        <v>10</v>
      </c>
      <c r="S8" s="114">
        <f aca="true" t="shared" si="9" ref="S8:S23">Y8+AE8</f>
        <v>0</v>
      </c>
      <c r="T8" s="114">
        <f aca="true" t="shared" si="10" ref="T8:T23">Z8+AF8</f>
        <v>0</v>
      </c>
      <c r="U8" s="114">
        <f aca="true" t="shared" si="11" ref="U8:U23">AA8+AG8</f>
        <v>0</v>
      </c>
      <c r="V8" s="114">
        <f aca="true" t="shared" si="12" ref="V8:V23">AB8+AH8</f>
        <v>0</v>
      </c>
      <c r="W8" s="114">
        <v>15</v>
      </c>
      <c r="X8" s="114">
        <v>10</v>
      </c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27"/>
      <c r="AJ8" s="127"/>
      <c r="AK8" s="77" t="s">
        <v>130</v>
      </c>
    </row>
    <row r="9" spans="1:37" ht="51">
      <c r="A9" s="114">
        <v>3</v>
      </c>
      <c r="B9" s="120" t="s">
        <v>157</v>
      </c>
      <c r="C9" s="114">
        <v>6</v>
      </c>
      <c r="D9" s="114"/>
      <c r="E9" s="114"/>
      <c r="F9" s="114"/>
      <c r="G9" s="114"/>
      <c r="H9" s="114"/>
      <c r="I9" s="114">
        <f t="shared" si="3"/>
        <v>6</v>
      </c>
      <c r="J9" s="114">
        <f t="shared" si="4"/>
        <v>0</v>
      </c>
      <c r="K9" s="114">
        <f t="shared" si="5"/>
        <v>0</v>
      </c>
      <c r="L9" s="114">
        <f t="shared" si="6"/>
        <v>6</v>
      </c>
      <c r="M9" s="113" t="s">
        <v>31</v>
      </c>
      <c r="N9" s="113"/>
      <c r="O9" s="113">
        <f t="shared" si="0"/>
        <v>40</v>
      </c>
      <c r="P9" s="113">
        <f t="shared" si="1"/>
        <v>40</v>
      </c>
      <c r="Q9" s="114">
        <f t="shared" si="7"/>
        <v>15</v>
      </c>
      <c r="R9" s="114">
        <f t="shared" si="8"/>
        <v>25</v>
      </c>
      <c r="S9" s="114">
        <f t="shared" si="9"/>
        <v>0</v>
      </c>
      <c r="T9" s="114">
        <f t="shared" si="10"/>
        <v>0</v>
      </c>
      <c r="U9" s="114">
        <f t="shared" si="11"/>
        <v>0</v>
      </c>
      <c r="V9" s="114">
        <f t="shared" si="12"/>
        <v>0</v>
      </c>
      <c r="W9" s="114">
        <v>15</v>
      </c>
      <c r="X9" s="114">
        <v>25</v>
      </c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27"/>
      <c r="AJ9" s="127"/>
      <c r="AK9" s="77" t="s">
        <v>40</v>
      </c>
    </row>
    <row r="10" spans="1:37" ht="27" customHeight="1">
      <c r="A10" s="114">
        <v>4</v>
      </c>
      <c r="B10" s="77" t="s">
        <v>146</v>
      </c>
      <c r="C10" s="114">
        <v>2</v>
      </c>
      <c r="D10" s="114"/>
      <c r="E10" s="114"/>
      <c r="F10" s="114"/>
      <c r="G10" s="114"/>
      <c r="H10" s="114"/>
      <c r="I10" s="114">
        <f t="shared" si="3"/>
        <v>2</v>
      </c>
      <c r="J10" s="114">
        <f t="shared" si="4"/>
        <v>0</v>
      </c>
      <c r="K10" s="114">
        <f t="shared" si="5"/>
        <v>0</v>
      </c>
      <c r="L10" s="114">
        <f t="shared" si="6"/>
        <v>2</v>
      </c>
      <c r="M10" s="113" t="s">
        <v>32</v>
      </c>
      <c r="N10" s="113"/>
      <c r="O10" s="113">
        <f t="shared" si="0"/>
        <v>30</v>
      </c>
      <c r="P10" s="113">
        <f t="shared" si="1"/>
        <v>30</v>
      </c>
      <c r="Q10" s="114">
        <f t="shared" si="7"/>
        <v>0</v>
      </c>
      <c r="R10" s="114">
        <f t="shared" si="8"/>
        <v>0</v>
      </c>
      <c r="S10" s="114">
        <f t="shared" si="9"/>
        <v>30</v>
      </c>
      <c r="T10" s="114">
        <f t="shared" si="10"/>
        <v>0</v>
      </c>
      <c r="U10" s="114">
        <f t="shared" si="11"/>
        <v>0</v>
      </c>
      <c r="V10" s="114">
        <f t="shared" si="12"/>
        <v>0</v>
      </c>
      <c r="W10" s="114"/>
      <c r="X10" s="114"/>
      <c r="Y10" s="114">
        <v>30</v>
      </c>
      <c r="Z10" s="114"/>
      <c r="AA10" s="114"/>
      <c r="AB10" s="114"/>
      <c r="AC10" s="114"/>
      <c r="AD10" s="114"/>
      <c r="AE10" s="114"/>
      <c r="AF10" s="114"/>
      <c r="AG10" s="114"/>
      <c r="AH10" s="114"/>
      <c r="AI10" s="127"/>
      <c r="AJ10" s="127"/>
      <c r="AK10" s="77" t="s">
        <v>34</v>
      </c>
    </row>
    <row r="11" spans="1:37" ht="25.5">
      <c r="A11" s="114">
        <v>5</v>
      </c>
      <c r="B11" s="115" t="s">
        <v>111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3"/>
      <c r="N11" s="113"/>
      <c r="O11" s="113"/>
      <c r="P11" s="113"/>
      <c r="Q11" s="114">
        <f t="shared" si="7"/>
        <v>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V11" s="114">
        <f t="shared" si="12"/>
        <v>0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27"/>
      <c r="AJ11" s="127"/>
      <c r="AK11" s="77"/>
    </row>
    <row r="12" spans="1:37" ht="25.5">
      <c r="A12" s="114">
        <v>6</v>
      </c>
      <c r="B12" s="77" t="s">
        <v>128</v>
      </c>
      <c r="C12" s="114">
        <v>3</v>
      </c>
      <c r="D12" s="114"/>
      <c r="E12" s="114"/>
      <c r="F12" s="114"/>
      <c r="G12" s="114"/>
      <c r="H12" s="114"/>
      <c r="I12" s="114">
        <f t="shared" si="3"/>
        <v>3</v>
      </c>
      <c r="J12" s="114">
        <f t="shared" si="4"/>
        <v>0</v>
      </c>
      <c r="K12" s="114">
        <f t="shared" si="5"/>
        <v>0</v>
      </c>
      <c r="L12" s="114">
        <f t="shared" si="6"/>
        <v>3</v>
      </c>
      <c r="M12" s="113" t="s">
        <v>31</v>
      </c>
      <c r="N12" s="113"/>
      <c r="O12" s="113">
        <f>SUM(Q12:T12)</f>
        <v>35</v>
      </c>
      <c r="P12" s="113">
        <f>SUM(Q12:V12)</f>
        <v>35</v>
      </c>
      <c r="Q12" s="114">
        <f t="shared" si="7"/>
        <v>15</v>
      </c>
      <c r="R12" s="114">
        <f t="shared" si="8"/>
        <v>20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V12" s="114">
        <f t="shared" si="12"/>
        <v>0</v>
      </c>
      <c r="W12" s="114">
        <v>15</v>
      </c>
      <c r="X12" s="114">
        <v>20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27"/>
      <c r="AJ12" s="127"/>
      <c r="AK12" s="77" t="s">
        <v>36</v>
      </c>
    </row>
    <row r="13" spans="1:37" ht="12.75">
      <c r="A13" s="114">
        <v>7</v>
      </c>
      <c r="B13" s="77" t="s">
        <v>127</v>
      </c>
      <c r="C13" s="114">
        <v>3</v>
      </c>
      <c r="D13" s="114"/>
      <c r="E13" s="114"/>
      <c r="F13" s="114"/>
      <c r="G13" s="114"/>
      <c r="H13" s="114"/>
      <c r="I13" s="114">
        <f t="shared" si="3"/>
        <v>3</v>
      </c>
      <c r="J13" s="114">
        <f t="shared" si="4"/>
        <v>0</v>
      </c>
      <c r="K13" s="114">
        <f t="shared" si="5"/>
        <v>0</v>
      </c>
      <c r="L13" s="114">
        <f t="shared" si="6"/>
        <v>3</v>
      </c>
      <c r="M13" s="113" t="s">
        <v>31</v>
      </c>
      <c r="N13" s="113"/>
      <c r="O13" s="113">
        <f>SUM(Q13:T13)</f>
        <v>35</v>
      </c>
      <c r="P13" s="113">
        <f>SUM(Q13:V13)</f>
        <v>35</v>
      </c>
      <c r="Q13" s="114">
        <f t="shared" si="7"/>
        <v>15</v>
      </c>
      <c r="R13" s="114">
        <f t="shared" si="8"/>
        <v>20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V13" s="114">
        <f t="shared" si="12"/>
        <v>0</v>
      </c>
      <c r="W13" s="114">
        <v>15</v>
      </c>
      <c r="X13" s="114">
        <v>20</v>
      </c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27"/>
      <c r="AJ13" s="127"/>
      <c r="AK13" s="77" t="s">
        <v>36</v>
      </c>
    </row>
    <row r="14" spans="1:37" ht="25.5">
      <c r="A14" s="114">
        <v>8</v>
      </c>
      <c r="B14" s="120" t="s">
        <v>126</v>
      </c>
      <c r="C14" s="114"/>
      <c r="D14" s="114"/>
      <c r="E14" s="114"/>
      <c r="F14" s="114">
        <v>4</v>
      </c>
      <c r="G14" s="114"/>
      <c r="H14" s="114">
        <v>2</v>
      </c>
      <c r="I14" s="114">
        <f t="shared" si="3"/>
        <v>4</v>
      </c>
      <c r="J14" s="114">
        <f t="shared" si="4"/>
        <v>0</v>
      </c>
      <c r="K14" s="114">
        <f>E14+H14</f>
        <v>2</v>
      </c>
      <c r="L14" s="114">
        <f t="shared" si="6"/>
        <v>6</v>
      </c>
      <c r="M14" s="113"/>
      <c r="N14" s="113" t="s">
        <v>31</v>
      </c>
      <c r="O14" s="113">
        <f>SUM(Q14:T14)</f>
        <v>60</v>
      </c>
      <c r="P14" s="113">
        <f>SUM(Q14:V14)</f>
        <v>100</v>
      </c>
      <c r="Q14" s="114">
        <f t="shared" si="7"/>
        <v>20</v>
      </c>
      <c r="R14" s="114">
        <f t="shared" si="8"/>
        <v>20</v>
      </c>
      <c r="S14" s="114">
        <f t="shared" si="9"/>
        <v>20</v>
      </c>
      <c r="T14" s="114">
        <f t="shared" si="10"/>
        <v>0</v>
      </c>
      <c r="U14" s="114">
        <f t="shared" si="11"/>
        <v>0</v>
      </c>
      <c r="V14" s="114">
        <f t="shared" si="12"/>
        <v>40</v>
      </c>
      <c r="W14" s="114"/>
      <c r="X14" s="114"/>
      <c r="Y14" s="114"/>
      <c r="Z14" s="114"/>
      <c r="AA14" s="114"/>
      <c r="AB14" s="114"/>
      <c r="AC14" s="114">
        <v>20</v>
      </c>
      <c r="AD14" s="114">
        <v>20</v>
      </c>
      <c r="AE14" s="114">
        <v>20</v>
      </c>
      <c r="AF14" s="114"/>
      <c r="AG14" s="114"/>
      <c r="AH14" s="114">
        <v>40</v>
      </c>
      <c r="AI14" s="127">
        <v>10</v>
      </c>
      <c r="AJ14" s="127">
        <v>0</v>
      </c>
      <c r="AK14" s="77" t="s">
        <v>147</v>
      </c>
    </row>
    <row r="15" spans="1:37" ht="25.5">
      <c r="A15" s="114">
        <v>9</v>
      </c>
      <c r="B15" s="77" t="s">
        <v>125</v>
      </c>
      <c r="C15" s="114">
        <v>3</v>
      </c>
      <c r="D15" s="114"/>
      <c r="E15" s="114"/>
      <c r="F15" s="114"/>
      <c r="G15" s="114"/>
      <c r="H15" s="114"/>
      <c r="I15" s="114">
        <f t="shared" si="3"/>
        <v>3</v>
      </c>
      <c r="J15" s="114">
        <f t="shared" si="4"/>
        <v>0</v>
      </c>
      <c r="K15" s="114">
        <f t="shared" si="5"/>
        <v>0</v>
      </c>
      <c r="L15" s="114">
        <f t="shared" si="6"/>
        <v>3</v>
      </c>
      <c r="M15" s="113" t="s">
        <v>31</v>
      </c>
      <c r="N15" s="113"/>
      <c r="O15" s="113">
        <f t="shared" si="0"/>
        <v>35</v>
      </c>
      <c r="P15" s="113">
        <f t="shared" si="1"/>
        <v>35</v>
      </c>
      <c r="Q15" s="114">
        <f t="shared" si="7"/>
        <v>15</v>
      </c>
      <c r="R15" s="114">
        <f t="shared" si="8"/>
        <v>20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V15" s="114">
        <f t="shared" si="12"/>
        <v>0</v>
      </c>
      <c r="W15" s="114">
        <v>15</v>
      </c>
      <c r="X15" s="114">
        <v>20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27"/>
      <c r="AJ15" s="127"/>
      <c r="AK15" s="77" t="s">
        <v>33</v>
      </c>
    </row>
    <row r="16" spans="1:37" ht="27" customHeight="1">
      <c r="A16" s="114">
        <v>10</v>
      </c>
      <c r="B16" s="77" t="s">
        <v>102</v>
      </c>
      <c r="C16" s="114"/>
      <c r="D16" s="114"/>
      <c r="E16" s="114"/>
      <c r="F16" s="114">
        <v>1</v>
      </c>
      <c r="G16" s="114"/>
      <c r="H16" s="114"/>
      <c r="I16" s="114">
        <f t="shared" si="3"/>
        <v>1</v>
      </c>
      <c r="J16" s="114">
        <f t="shared" si="4"/>
        <v>0</v>
      </c>
      <c r="K16" s="114">
        <f t="shared" si="5"/>
        <v>0</v>
      </c>
      <c r="L16" s="114">
        <f t="shared" si="6"/>
        <v>1</v>
      </c>
      <c r="M16" s="113"/>
      <c r="N16" s="113" t="s">
        <v>31</v>
      </c>
      <c r="O16" s="113">
        <f t="shared" si="0"/>
        <v>30</v>
      </c>
      <c r="P16" s="113">
        <f t="shared" si="1"/>
        <v>30</v>
      </c>
      <c r="Q16" s="114">
        <f t="shared" si="7"/>
        <v>5</v>
      </c>
      <c r="R16" s="114">
        <f t="shared" si="8"/>
        <v>10</v>
      </c>
      <c r="S16" s="114">
        <f t="shared" si="9"/>
        <v>15</v>
      </c>
      <c r="T16" s="114">
        <f t="shared" si="10"/>
        <v>0</v>
      </c>
      <c r="U16" s="114">
        <f t="shared" si="11"/>
        <v>0</v>
      </c>
      <c r="V16" s="114">
        <f t="shared" si="12"/>
        <v>0</v>
      </c>
      <c r="W16" s="114"/>
      <c r="X16" s="114"/>
      <c r="Y16" s="114"/>
      <c r="Z16" s="114"/>
      <c r="AA16" s="114"/>
      <c r="AB16" s="114"/>
      <c r="AC16" s="114">
        <v>5</v>
      </c>
      <c r="AD16" s="114">
        <v>10</v>
      </c>
      <c r="AE16" s="114">
        <v>15</v>
      </c>
      <c r="AF16" s="114"/>
      <c r="AG16" s="114"/>
      <c r="AH16" s="114"/>
      <c r="AI16" s="127"/>
      <c r="AJ16" s="127"/>
      <c r="AK16" s="77" t="s">
        <v>33</v>
      </c>
    </row>
    <row r="17" spans="1:37" ht="38.25">
      <c r="A17" s="114">
        <v>11</v>
      </c>
      <c r="B17" s="77" t="s">
        <v>159</v>
      </c>
      <c r="C17" s="114"/>
      <c r="D17" s="114"/>
      <c r="E17" s="114"/>
      <c r="F17" s="114">
        <v>1</v>
      </c>
      <c r="G17" s="114"/>
      <c r="H17" s="114"/>
      <c r="I17" s="114">
        <f t="shared" si="3"/>
        <v>1</v>
      </c>
      <c r="J17" s="114">
        <f t="shared" si="4"/>
        <v>0</v>
      </c>
      <c r="K17" s="114">
        <f t="shared" si="5"/>
        <v>0</v>
      </c>
      <c r="L17" s="114">
        <f t="shared" si="6"/>
        <v>1</v>
      </c>
      <c r="M17" s="113"/>
      <c r="N17" s="113" t="s">
        <v>31</v>
      </c>
      <c r="O17" s="113">
        <f t="shared" si="0"/>
        <v>20</v>
      </c>
      <c r="P17" s="113">
        <f t="shared" si="1"/>
        <v>20</v>
      </c>
      <c r="Q17" s="114">
        <f t="shared" si="7"/>
        <v>20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V17" s="114">
        <f t="shared" si="12"/>
        <v>0</v>
      </c>
      <c r="W17" s="114"/>
      <c r="X17" s="114"/>
      <c r="Y17" s="114"/>
      <c r="Z17" s="114"/>
      <c r="AA17" s="114"/>
      <c r="AB17" s="114"/>
      <c r="AC17" s="114">
        <v>20</v>
      </c>
      <c r="AD17" s="114"/>
      <c r="AE17" s="114"/>
      <c r="AF17" s="114"/>
      <c r="AG17" s="114"/>
      <c r="AH17" s="114"/>
      <c r="AI17" s="127"/>
      <c r="AJ17" s="127"/>
      <c r="AK17" s="77" t="s">
        <v>135</v>
      </c>
    </row>
    <row r="18" spans="1:37" ht="25.5">
      <c r="A18" s="114">
        <v>12</v>
      </c>
      <c r="B18" s="77" t="s">
        <v>110</v>
      </c>
      <c r="C18" s="121"/>
      <c r="D18" s="121"/>
      <c r="E18" s="121"/>
      <c r="F18" s="114">
        <v>1.5</v>
      </c>
      <c r="G18" s="121"/>
      <c r="H18" s="121">
        <v>2</v>
      </c>
      <c r="I18" s="114">
        <f t="shared" si="3"/>
        <v>1.5</v>
      </c>
      <c r="J18" s="114">
        <f t="shared" si="4"/>
        <v>0</v>
      </c>
      <c r="K18" s="114">
        <f t="shared" si="5"/>
        <v>2</v>
      </c>
      <c r="L18" s="114">
        <f t="shared" si="6"/>
        <v>3.5</v>
      </c>
      <c r="M18" s="113"/>
      <c r="N18" s="113" t="s">
        <v>31</v>
      </c>
      <c r="O18" s="113">
        <f>SUM(Q18:T18)</f>
        <v>25</v>
      </c>
      <c r="P18" s="113">
        <f>SUM(Q18:V18)</f>
        <v>65</v>
      </c>
      <c r="Q18" s="114">
        <f t="shared" si="7"/>
        <v>15</v>
      </c>
      <c r="R18" s="114">
        <f t="shared" si="8"/>
        <v>10</v>
      </c>
      <c r="S18" s="114">
        <f t="shared" si="9"/>
        <v>0</v>
      </c>
      <c r="T18" s="114">
        <f t="shared" si="10"/>
        <v>0</v>
      </c>
      <c r="U18" s="114">
        <f t="shared" si="11"/>
        <v>0</v>
      </c>
      <c r="V18" s="114">
        <f t="shared" si="12"/>
        <v>40</v>
      </c>
      <c r="W18" s="114"/>
      <c r="X18" s="114"/>
      <c r="Y18" s="114"/>
      <c r="Z18" s="114"/>
      <c r="AA18" s="114"/>
      <c r="AB18" s="114"/>
      <c r="AC18" s="114">
        <v>15</v>
      </c>
      <c r="AD18" s="114">
        <v>10</v>
      </c>
      <c r="AE18" s="114"/>
      <c r="AF18" s="114"/>
      <c r="AG18" s="114"/>
      <c r="AH18" s="114">
        <v>40</v>
      </c>
      <c r="AI18" s="127"/>
      <c r="AJ18" s="127"/>
      <c r="AK18" s="112" t="s">
        <v>37</v>
      </c>
    </row>
    <row r="19" spans="1:37" ht="25.5">
      <c r="A19" s="114">
        <v>13</v>
      </c>
      <c r="B19" s="77" t="s">
        <v>109</v>
      </c>
      <c r="C19" s="121"/>
      <c r="D19" s="121"/>
      <c r="E19" s="121"/>
      <c r="F19" s="114">
        <v>1.5</v>
      </c>
      <c r="G19" s="121"/>
      <c r="H19" s="121"/>
      <c r="I19" s="114">
        <f t="shared" si="3"/>
        <v>1.5</v>
      </c>
      <c r="J19" s="114">
        <f t="shared" si="4"/>
        <v>0</v>
      </c>
      <c r="K19" s="114">
        <f t="shared" si="5"/>
        <v>0</v>
      </c>
      <c r="L19" s="114">
        <f t="shared" si="6"/>
        <v>1.5</v>
      </c>
      <c r="M19" s="113"/>
      <c r="N19" s="113" t="s">
        <v>31</v>
      </c>
      <c r="O19" s="113">
        <f t="shared" si="0"/>
        <v>25</v>
      </c>
      <c r="P19" s="113">
        <f t="shared" si="1"/>
        <v>25</v>
      </c>
      <c r="Q19" s="114">
        <f t="shared" si="7"/>
        <v>15</v>
      </c>
      <c r="R19" s="114">
        <f t="shared" si="8"/>
        <v>10</v>
      </c>
      <c r="S19" s="114">
        <f t="shared" si="9"/>
        <v>0</v>
      </c>
      <c r="T19" s="114">
        <f t="shared" si="10"/>
        <v>0</v>
      </c>
      <c r="U19" s="114">
        <f t="shared" si="11"/>
        <v>0</v>
      </c>
      <c r="V19" s="114">
        <f t="shared" si="12"/>
        <v>0</v>
      </c>
      <c r="W19" s="114"/>
      <c r="X19" s="114"/>
      <c r="Y19" s="114"/>
      <c r="Z19" s="114"/>
      <c r="AA19" s="114"/>
      <c r="AB19" s="114"/>
      <c r="AC19" s="114">
        <v>15</v>
      </c>
      <c r="AD19" s="114">
        <v>10</v>
      </c>
      <c r="AE19" s="114"/>
      <c r="AF19" s="114"/>
      <c r="AG19" s="114"/>
      <c r="AH19" s="114"/>
      <c r="AI19" s="127"/>
      <c r="AJ19" s="127"/>
      <c r="AK19" s="77" t="s">
        <v>33</v>
      </c>
    </row>
    <row r="20" spans="1:37" ht="25.5">
      <c r="A20" s="114">
        <v>14</v>
      </c>
      <c r="B20" s="120" t="s">
        <v>124</v>
      </c>
      <c r="C20" s="114"/>
      <c r="D20" s="114"/>
      <c r="E20" s="114"/>
      <c r="F20" s="114">
        <v>1.5</v>
      </c>
      <c r="G20" s="114"/>
      <c r="H20" s="114"/>
      <c r="I20" s="114">
        <f t="shared" si="3"/>
        <v>1.5</v>
      </c>
      <c r="J20" s="114">
        <f t="shared" si="4"/>
        <v>0</v>
      </c>
      <c r="K20" s="114">
        <f t="shared" si="5"/>
        <v>0</v>
      </c>
      <c r="L20" s="114">
        <f t="shared" si="6"/>
        <v>1.5</v>
      </c>
      <c r="M20" s="34"/>
      <c r="N20" s="113" t="s">
        <v>31</v>
      </c>
      <c r="O20" s="113">
        <f t="shared" si="0"/>
        <v>25</v>
      </c>
      <c r="P20" s="113">
        <f t="shared" si="1"/>
        <v>25</v>
      </c>
      <c r="Q20" s="114">
        <f t="shared" si="7"/>
        <v>10</v>
      </c>
      <c r="R20" s="114">
        <f t="shared" si="8"/>
        <v>15</v>
      </c>
      <c r="S20" s="114">
        <f t="shared" si="9"/>
        <v>0</v>
      </c>
      <c r="T20" s="114">
        <f t="shared" si="10"/>
        <v>0</v>
      </c>
      <c r="U20" s="114">
        <f t="shared" si="11"/>
        <v>0</v>
      </c>
      <c r="V20" s="114">
        <f t="shared" si="12"/>
        <v>0</v>
      </c>
      <c r="W20" s="114"/>
      <c r="X20" s="114"/>
      <c r="Y20" s="114"/>
      <c r="Z20" s="114"/>
      <c r="AA20" s="114"/>
      <c r="AB20" s="114"/>
      <c r="AC20" s="114">
        <v>10</v>
      </c>
      <c r="AD20" s="114">
        <v>15</v>
      </c>
      <c r="AE20" s="114"/>
      <c r="AF20" s="114"/>
      <c r="AG20" s="114"/>
      <c r="AH20" s="114"/>
      <c r="AI20" s="127"/>
      <c r="AJ20" s="127"/>
      <c r="AK20" s="77" t="s">
        <v>135</v>
      </c>
    </row>
    <row r="21" spans="1:37" ht="25.5">
      <c r="A21" s="114">
        <v>15</v>
      </c>
      <c r="B21" s="77" t="s">
        <v>123</v>
      </c>
      <c r="C21" s="114">
        <v>1.5</v>
      </c>
      <c r="D21" s="114"/>
      <c r="E21" s="114"/>
      <c r="F21" s="114"/>
      <c r="G21" s="114"/>
      <c r="H21" s="114"/>
      <c r="I21" s="114">
        <f t="shared" si="3"/>
        <v>1.5</v>
      </c>
      <c r="J21" s="114">
        <f t="shared" si="4"/>
        <v>0</v>
      </c>
      <c r="K21" s="114">
        <f t="shared" si="5"/>
        <v>0</v>
      </c>
      <c r="L21" s="114">
        <f t="shared" si="6"/>
        <v>1.5</v>
      </c>
      <c r="M21" s="113" t="s">
        <v>31</v>
      </c>
      <c r="N21" s="113"/>
      <c r="O21" s="113">
        <f t="shared" si="0"/>
        <v>20</v>
      </c>
      <c r="P21" s="113">
        <f t="shared" si="1"/>
        <v>20</v>
      </c>
      <c r="Q21" s="114">
        <f t="shared" si="7"/>
        <v>10</v>
      </c>
      <c r="R21" s="114">
        <f t="shared" si="8"/>
        <v>10</v>
      </c>
      <c r="S21" s="114">
        <f t="shared" si="9"/>
        <v>0</v>
      </c>
      <c r="T21" s="114">
        <f t="shared" si="10"/>
        <v>0</v>
      </c>
      <c r="U21" s="114">
        <f t="shared" si="11"/>
        <v>0</v>
      </c>
      <c r="V21" s="114">
        <f t="shared" si="12"/>
        <v>0</v>
      </c>
      <c r="W21" s="114">
        <v>10</v>
      </c>
      <c r="X21" s="114">
        <v>10</v>
      </c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27"/>
      <c r="AJ21" s="127"/>
      <c r="AK21" s="121" t="s">
        <v>33</v>
      </c>
    </row>
    <row r="22" spans="1:37" s="76" customFormat="1" ht="51">
      <c r="A22" s="114">
        <v>16</v>
      </c>
      <c r="B22" s="112" t="s">
        <v>137</v>
      </c>
      <c r="C22" s="110">
        <v>1</v>
      </c>
      <c r="D22" s="110"/>
      <c r="E22" s="111">
        <v>2</v>
      </c>
      <c r="F22" s="110"/>
      <c r="G22" s="110"/>
      <c r="H22" s="111"/>
      <c r="I22" s="114">
        <f aca="true" t="shared" si="13" ref="I22:K23">C22+F22</f>
        <v>1</v>
      </c>
      <c r="J22" s="114">
        <f t="shared" si="13"/>
        <v>0</v>
      </c>
      <c r="K22" s="114">
        <f t="shared" si="13"/>
        <v>2</v>
      </c>
      <c r="L22" s="114">
        <f>SUM(I22:K22)</f>
        <v>3</v>
      </c>
      <c r="M22" s="110" t="s">
        <v>31</v>
      </c>
      <c r="N22" s="110"/>
      <c r="O22" s="110">
        <f>SUM(Q22:T22)</f>
        <v>10</v>
      </c>
      <c r="P22" s="110">
        <f>SUM(Q22:V22)</f>
        <v>50</v>
      </c>
      <c r="Q22" s="114">
        <f t="shared" si="7"/>
        <v>0</v>
      </c>
      <c r="R22" s="114">
        <f t="shared" si="8"/>
        <v>10</v>
      </c>
      <c r="S22" s="114">
        <f t="shared" si="9"/>
        <v>0</v>
      </c>
      <c r="T22" s="114">
        <f t="shared" si="10"/>
        <v>0</v>
      </c>
      <c r="U22" s="114">
        <f t="shared" si="11"/>
        <v>0</v>
      </c>
      <c r="V22" s="114">
        <f t="shared" si="12"/>
        <v>40</v>
      </c>
      <c r="W22" s="110"/>
      <c r="X22" s="110">
        <v>10</v>
      </c>
      <c r="Y22" s="110"/>
      <c r="Z22" s="110"/>
      <c r="AA22" s="110"/>
      <c r="AB22" s="110">
        <v>40</v>
      </c>
      <c r="AC22" s="110"/>
      <c r="AD22" s="110"/>
      <c r="AE22" s="110"/>
      <c r="AF22" s="110"/>
      <c r="AG22" s="110"/>
      <c r="AH22" s="110"/>
      <c r="AI22" s="126"/>
      <c r="AJ22" s="126"/>
      <c r="AK22" s="112" t="s">
        <v>36</v>
      </c>
    </row>
    <row r="23" spans="1:37" ht="38.25">
      <c r="A23" s="114">
        <v>17</v>
      </c>
      <c r="B23" s="77" t="s">
        <v>138</v>
      </c>
      <c r="C23" s="114"/>
      <c r="D23" s="114"/>
      <c r="E23" s="114"/>
      <c r="F23" s="114">
        <v>20</v>
      </c>
      <c r="G23" s="114"/>
      <c r="H23" s="114"/>
      <c r="I23" s="114">
        <f t="shared" si="13"/>
        <v>20</v>
      </c>
      <c r="J23" s="114">
        <f t="shared" si="13"/>
        <v>0</v>
      </c>
      <c r="K23" s="114">
        <f t="shared" si="13"/>
        <v>0</v>
      </c>
      <c r="L23" s="114">
        <f>SUM(I23:K23)</f>
        <v>20</v>
      </c>
      <c r="M23" s="113"/>
      <c r="N23" s="113" t="s">
        <v>31</v>
      </c>
      <c r="O23" s="113">
        <f t="shared" si="0"/>
        <v>15</v>
      </c>
      <c r="P23" s="113">
        <f t="shared" si="1"/>
        <v>15</v>
      </c>
      <c r="Q23" s="114">
        <f t="shared" si="7"/>
        <v>0</v>
      </c>
      <c r="R23" s="114">
        <f t="shared" si="8"/>
        <v>15</v>
      </c>
      <c r="S23" s="114">
        <f t="shared" si="9"/>
        <v>0</v>
      </c>
      <c r="T23" s="114">
        <f t="shared" si="10"/>
        <v>0</v>
      </c>
      <c r="U23" s="114">
        <f t="shared" si="11"/>
        <v>0</v>
      </c>
      <c r="V23" s="114">
        <f t="shared" si="12"/>
        <v>0</v>
      </c>
      <c r="W23" s="114"/>
      <c r="X23" s="114"/>
      <c r="Y23" s="114"/>
      <c r="Z23" s="114"/>
      <c r="AA23" s="114"/>
      <c r="AB23" s="114"/>
      <c r="AC23" s="114"/>
      <c r="AD23" s="114">
        <v>15</v>
      </c>
      <c r="AE23" s="114"/>
      <c r="AF23" s="114"/>
      <c r="AG23" s="114"/>
      <c r="AH23" s="114"/>
      <c r="AI23" s="127"/>
      <c r="AJ23" s="127"/>
      <c r="AK23" s="77" t="s">
        <v>160</v>
      </c>
    </row>
    <row r="24" spans="1:37" ht="12.75">
      <c r="A24" s="158" t="s">
        <v>6</v>
      </c>
      <c r="B24" s="158"/>
      <c r="C24" s="100">
        <f aca="true" t="shared" si="14" ref="C24:N24">SUM(C7:C23)</f>
        <v>23.5</v>
      </c>
      <c r="D24" s="113">
        <f t="shared" si="14"/>
        <v>0</v>
      </c>
      <c r="E24" s="113">
        <f t="shared" si="14"/>
        <v>2</v>
      </c>
      <c r="F24" s="100">
        <f t="shared" si="14"/>
        <v>30.5</v>
      </c>
      <c r="G24" s="113">
        <f t="shared" si="14"/>
        <v>0</v>
      </c>
      <c r="H24" s="100">
        <f t="shared" si="14"/>
        <v>4</v>
      </c>
      <c r="I24" s="113">
        <f t="shared" si="14"/>
        <v>54</v>
      </c>
      <c r="J24" s="113">
        <f t="shared" si="14"/>
        <v>0</v>
      </c>
      <c r="K24" s="113">
        <f t="shared" si="14"/>
        <v>6</v>
      </c>
      <c r="L24" s="113">
        <f t="shared" si="14"/>
        <v>60</v>
      </c>
      <c r="M24" s="113">
        <f t="shared" si="14"/>
        <v>0</v>
      </c>
      <c r="N24" s="113">
        <f t="shared" si="14"/>
        <v>0</v>
      </c>
      <c r="O24" s="113">
        <f aca="true" t="shared" si="15" ref="O24:AH24">SUM(O7:O22)</f>
        <v>435</v>
      </c>
      <c r="P24" s="113">
        <f t="shared" si="15"/>
        <v>555</v>
      </c>
      <c r="Q24" s="113">
        <f t="shared" si="15"/>
        <v>180</v>
      </c>
      <c r="R24" s="113">
        <f t="shared" si="15"/>
        <v>190</v>
      </c>
      <c r="S24" s="113">
        <f t="shared" si="15"/>
        <v>65</v>
      </c>
      <c r="T24" s="113">
        <f t="shared" si="15"/>
        <v>0</v>
      </c>
      <c r="U24" s="113">
        <f t="shared" si="15"/>
        <v>0</v>
      </c>
      <c r="V24" s="113">
        <f t="shared" si="15"/>
        <v>120</v>
      </c>
      <c r="W24" s="113">
        <f t="shared" si="15"/>
        <v>95</v>
      </c>
      <c r="X24" s="113">
        <f t="shared" si="15"/>
        <v>125</v>
      </c>
      <c r="Y24" s="113">
        <f t="shared" si="15"/>
        <v>30</v>
      </c>
      <c r="Z24" s="113">
        <f t="shared" si="15"/>
        <v>0</v>
      </c>
      <c r="AA24" s="113">
        <f t="shared" si="15"/>
        <v>0</v>
      </c>
      <c r="AB24" s="113">
        <f t="shared" si="15"/>
        <v>40</v>
      </c>
      <c r="AC24" s="113">
        <f t="shared" si="15"/>
        <v>85</v>
      </c>
      <c r="AD24" s="113">
        <f t="shared" si="15"/>
        <v>65</v>
      </c>
      <c r="AE24" s="113">
        <f t="shared" si="15"/>
        <v>35</v>
      </c>
      <c r="AF24" s="113">
        <f t="shared" si="15"/>
        <v>0</v>
      </c>
      <c r="AG24" s="113">
        <f t="shared" si="15"/>
        <v>0</v>
      </c>
      <c r="AH24" s="113">
        <f t="shared" si="15"/>
        <v>80</v>
      </c>
      <c r="AI24" s="128"/>
      <c r="AJ24" s="128"/>
      <c r="AK24" s="34"/>
    </row>
    <row r="25" spans="1:37" ht="12.75">
      <c r="A25" s="15"/>
      <c r="B25" s="113" t="s">
        <v>21</v>
      </c>
      <c r="C25" s="158">
        <f>SUM(C24:E24)</f>
        <v>25.5</v>
      </c>
      <c r="D25" s="158"/>
      <c r="E25" s="159"/>
      <c r="F25" s="158">
        <f>SUM(F24:H24)</f>
        <v>34.5</v>
      </c>
      <c r="G25" s="158"/>
      <c r="H25" s="158"/>
      <c r="I25" s="15"/>
      <c r="J25" s="158" t="s">
        <v>27</v>
      </c>
      <c r="K25" s="159"/>
      <c r="L25" s="159"/>
      <c r="M25" s="158" t="s">
        <v>28</v>
      </c>
      <c r="N25" s="158"/>
      <c r="O25" s="15"/>
      <c r="P25" s="15"/>
      <c r="Q25" s="158">
        <f>W25+AC25</f>
        <v>435</v>
      </c>
      <c r="R25" s="158"/>
      <c r="S25" s="158"/>
      <c r="T25" s="158"/>
      <c r="U25" s="158">
        <f>AA25+AG25</f>
        <v>120</v>
      </c>
      <c r="V25" s="158"/>
      <c r="W25" s="158">
        <f>SUM(W24:Z24)</f>
        <v>250</v>
      </c>
      <c r="X25" s="158"/>
      <c r="Y25" s="158"/>
      <c r="Z25" s="158"/>
      <c r="AA25" s="158">
        <f>SUM(AA24:AB24)</f>
        <v>40</v>
      </c>
      <c r="AB25" s="158"/>
      <c r="AC25" s="158">
        <f>SUM(AC24:AF24)</f>
        <v>185</v>
      </c>
      <c r="AD25" s="158"/>
      <c r="AE25" s="158"/>
      <c r="AF25" s="158"/>
      <c r="AG25" s="158">
        <f>SUM(AG24:AH24)</f>
        <v>80</v>
      </c>
      <c r="AH25" s="158"/>
      <c r="AI25" s="15"/>
      <c r="AJ25" s="15"/>
      <c r="AK25" s="19"/>
    </row>
    <row r="26" spans="1:37" ht="12.75">
      <c r="A26" s="15"/>
      <c r="B26" s="15"/>
      <c r="C26" s="15"/>
      <c r="D26" s="15"/>
      <c r="E26" s="11"/>
      <c r="F26" s="15">
        <f>SUM(C25:H25)</f>
        <v>60</v>
      </c>
      <c r="G26" s="15"/>
      <c r="H26" s="15"/>
      <c r="I26" s="15"/>
      <c r="J26" s="158" t="s">
        <v>26</v>
      </c>
      <c r="K26" s="159"/>
      <c r="L26" s="159"/>
      <c r="M26" s="159"/>
      <c r="N26" s="159"/>
      <c r="O26" s="11"/>
      <c r="P26" s="15"/>
      <c r="Q26" s="158">
        <f>W26+AC26</f>
        <v>555</v>
      </c>
      <c r="R26" s="159"/>
      <c r="S26" s="159"/>
      <c r="T26" s="159"/>
      <c r="U26" s="159"/>
      <c r="V26" s="159"/>
      <c r="W26" s="158">
        <f>W25+AA25</f>
        <v>290</v>
      </c>
      <c r="X26" s="159"/>
      <c r="Y26" s="159"/>
      <c r="Z26" s="159"/>
      <c r="AA26" s="159"/>
      <c r="AB26" s="159"/>
      <c r="AC26" s="158">
        <f>AC25+AG25</f>
        <v>265</v>
      </c>
      <c r="AD26" s="158"/>
      <c r="AE26" s="158"/>
      <c r="AF26" s="158"/>
      <c r="AG26" s="158"/>
      <c r="AH26" s="158"/>
      <c r="AI26" s="15"/>
      <c r="AJ26" s="15"/>
      <c r="AK26" s="19"/>
    </row>
    <row r="27" spans="1:3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9"/>
    </row>
    <row r="28" spans="1:37" ht="12.75">
      <c r="A28" s="158" t="s">
        <v>15</v>
      </c>
      <c r="B28" s="158"/>
      <c r="C28" s="158" t="s">
        <v>16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</row>
    <row r="29" spans="1:37" ht="12.75">
      <c r="A29" s="157" t="s">
        <v>89</v>
      </c>
      <c r="B29" s="157"/>
      <c r="C29" s="157" t="s">
        <v>90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62" t="s">
        <v>91</v>
      </c>
      <c r="S29" s="163"/>
      <c r="T29" s="163"/>
      <c r="U29" s="163"/>
      <c r="V29" s="164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</row>
    <row r="30" spans="1:37" ht="12.75">
      <c r="A30" s="157" t="s">
        <v>92</v>
      </c>
      <c r="B30" s="157"/>
      <c r="C30" s="157" t="s">
        <v>93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67" t="s">
        <v>94</v>
      </c>
      <c r="S30" s="167"/>
      <c r="T30" s="167"/>
      <c r="U30" s="167"/>
      <c r="V30" s="167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</row>
    <row r="31" spans="1:37" ht="12.75">
      <c r="A31" s="157"/>
      <c r="B31" s="157"/>
      <c r="C31" s="157" t="s">
        <v>95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92" t="s">
        <v>96</v>
      </c>
      <c r="S31" s="92"/>
      <c r="T31" s="92"/>
      <c r="U31" s="92"/>
      <c r="V31" s="93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</row>
    <row r="32" spans="1:37" ht="12.75">
      <c r="A32" s="153"/>
      <c r="B32" s="154"/>
      <c r="C32" s="155" t="s">
        <v>97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60"/>
      <c r="S32" s="161"/>
      <c r="T32" s="161"/>
      <c r="U32" s="161"/>
      <c r="V32" s="161"/>
      <c r="W32" s="161"/>
      <c r="X32" s="161"/>
      <c r="Y32" s="161"/>
      <c r="Z32" s="161"/>
      <c r="AA32" s="161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</row>
    <row r="33" ht="12.75">
      <c r="V33" s="94"/>
    </row>
  </sheetData>
  <sheetProtection/>
  <mergeCells count="55">
    <mergeCell ref="W5:AB5"/>
    <mergeCell ref="M5:N5"/>
    <mergeCell ref="I4:L4"/>
    <mergeCell ref="A2:AH2"/>
    <mergeCell ref="J5:J6"/>
    <mergeCell ref="C3:L3"/>
    <mergeCell ref="C4:H4"/>
    <mergeCell ref="R30:V30"/>
    <mergeCell ref="K5:K6"/>
    <mergeCell ref="I5:I6"/>
    <mergeCell ref="C30:Q30"/>
    <mergeCell ref="L5:L6"/>
    <mergeCell ref="A24:B24"/>
    <mergeCell ref="Q25:T25"/>
    <mergeCell ref="Q3:V5"/>
    <mergeCell ref="A1:B1"/>
    <mergeCell ref="C1:AH1"/>
    <mergeCell ref="R29:V29"/>
    <mergeCell ref="M3:N4"/>
    <mergeCell ref="J26:N26"/>
    <mergeCell ref="O3:O6"/>
    <mergeCell ref="P3:P6"/>
    <mergeCell ref="U25:V25"/>
    <mergeCell ref="C28:V28"/>
    <mergeCell ref="W26:AB26"/>
    <mergeCell ref="R32:AA32"/>
    <mergeCell ref="AC26:AH26"/>
    <mergeCell ref="A31:B31"/>
    <mergeCell ref="A3:A6"/>
    <mergeCell ref="C25:E25"/>
    <mergeCell ref="C5:E5"/>
    <mergeCell ref="B3:B6"/>
    <mergeCell ref="F5:H5"/>
    <mergeCell ref="AG25:AH25"/>
    <mergeCell ref="Q26:V26"/>
    <mergeCell ref="AK3:AK6"/>
    <mergeCell ref="AC5:AH5"/>
    <mergeCell ref="W3:AB4"/>
    <mergeCell ref="AC3:AH4"/>
    <mergeCell ref="AC25:AF25"/>
    <mergeCell ref="AA25:AB25"/>
    <mergeCell ref="W25:Z25"/>
    <mergeCell ref="AI3:AJ4"/>
    <mergeCell ref="AI5:AI6"/>
    <mergeCell ref="AJ5:AJ6"/>
    <mergeCell ref="A32:B32"/>
    <mergeCell ref="C32:Q32"/>
    <mergeCell ref="A30:B30"/>
    <mergeCell ref="A29:B29"/>
    <mergeCell ref="M25:N25"/>
    <mergeCell ref="J25:L25"/>
    <mergeCell ref="C31:Q31"/>
    <mergeCell ref="A28:B28"/>
    <mergeCell ref="F25:H25"/>
    <mergeCell ref="C29:Q29"/>
  </mergeCells>
  <printOptions horizontalCentered="1"/>
  <pageMargins left="0.11811023622047244" right="0.1968503937007874" top="0.15748031496062992" bottom="0.15748031496062992" header="0.31496062992125984" footer="0.31496062992125984"/>
  <pageSetup fitToHeight="0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25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3.875" style="20" customWidth="1"/>
    <col min="2" max="2" width="11.00390625" style="20" customWidth="1"/>
    <col min="3" max="3" width="9.125" style="20" customWidth="1"/>
    <col min="4" max="4" width="11.625" style="20" customWidth="1"/>
    <col min="5" max="5" width="9.125" style="20" customWidth="1"/>
    <col min="6" max="6" width="11.625" style="20" customWidth="1"/>
    <col min="7" max="7" width="9.125" style="20" customWidth="1"/>
    <col min="8" max="9" width="10.00390625" style="20" customWidth="1"/>
    <col min="10" max="10" width="9.125" style="20" customWidth="1"/>
    <col min="11" max="11" width="24.125" style="20" customWidth="1"/>
    <col min="12" max="16384" width="9.125" style="20" customWidth="1"/>
  </cols>
  <sheetData>
    <row r="2" spans="3:15" ht="12.75">
      <c r="C2" s="21" t="s">
        <v>44</v>
      </c>
      <c r="D2" s="21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</row>
    <row r="3" spans="1:23" ht="38.25">
      <c r="A3" s="20" t="s">
        <v>43</v>
      </c>
      <c r="C3" s="37" t="s">
        <v>10</v>
      </c>
      <c r="D3" s="37" t="s">
        <v>45</v>
      </c>
      <c r="E3" s="37" t="s">
        <v>46</v>
      </c>
      <c r="F3" s="37" t="s">
        <v>47</v>
      </c>
      <c r="G3" s="37" t="s">
        <v>48</v>
      </c>
      <c r="H3" s="37" t="s">
        <v>49</v>
      </c>
      <c r="I3" s="38" t="s">
        <v>61</v>
      </c>
      <c r="J3" s="37" t="s">
        <v>50</v>
      </c>
      <c r="K3" s="37" t="s">
        <v>7</v>
      </c>
      <c r="M3" s="22"/>
      <c r="N3" s="15"/>
      <c r="O3" s="15"/>
      <c r="P3" s="22"/>
      <c r="Q3" s="22"/>
      <c r="R3" s="22"/>
      <c r="S3" s="22"/>
      <c r="T3" s="15"/>
      <c r="U3" s="15"/>
      <c r="V3" s="22"/>
      <c r="W3" s="22"/>
    </row>
    <row r="4" spans="1:23" ht="25.5">
      <c r="A4" s="20" t="s">
        <v>42</v>
      </c>
      <c r="C4" s="37" t="s">
        <v>4</v>
      </c>
      <c r="D4" s="39">
        <f>SUM(E4:H4,J4)</f>
        <v>430</v>
      </c>
      <c r="E4" s="23">
        <f>SUM(' I rok 2023_2024'!W30)</f>
        <v>165</v>
      </c>
      <c r="F4" s="23">
        <f>SUM(' I rok 2023_2024'!X30)</f>
        <v>145</v>
      </c>
      <c r="G4" s="23">
        <f>SUM(' I rok 2023_2024'!Y30)</f>
        <v>50</v>
      </c>
      <c r="H4" s="23">
        <f>SUM(' I rok 2023_2024'!Z30)</f>
        <v>0</v>
      </c>
      <c r="I4" s="23">
        <f>SUM(' I rok 2023_2024'!AA30)</f>
        <v>0</v>
      </c>
      <c r="J4" s="23">
        <f>SUM(' I rok 2023_2024'!AB30)</f>
        <v>70</v>
      </c>
      <c r="K4" s="103">
        <f>SUM(' I rok 2023_2024'!C31:E31)</f>
        <v>30</v>
      </c>
      <c r="L4" s="24">
        <f>SUM(E4:H4)</f>
        <v>360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3:23" ht="12.75">
      <c r="C5" s="37" t="s">
        <v>5</v>
      </c>
      <c r="D5" s="39">
        <f>SUM(E5:H5,J5)</f>
        <v>315</v>
      </c>
      <c r="E5" s="23">
        <f>SUM(' I rok 2023_2024'!AC30)</f>
        <v>75</v>
      </c>
      <c r="F5" s="23">
        <f>SUM(' I rok 2023_2024'!AD30)</f>
        <v>135</v>
      </c>
      <c r="G5" s="23">
        <f>SUM(' I rok 2023_2024'!AE30)</f>
        <v>95</v>
      </c>
      <c r="H5" s="23">
        <f>SUM(' I rok 2023_2024'!AF30)</f>
        <v>0</v>
      </c>
      <c r="I5" s="23">
        <f>SUM(' I rok 2023_2024'!AG30)</f>
        <v>0</v>
      </c>
      <c r="J5" s="23">
        <f>SUM(' I rok 2023_2024'!AH30)</f>
        <v>10</v>
      </c>
      <c r="K5" s="101">
        <f>SUM(' I rok 2023_2024'!F31:H31)</f>
        <v>30</v>
      </c>
      <c r="L5" s="24">
        <f>SUM(E5:H5)</f>
        <v>305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3:23" ht="12.75">
      <c r="C6" s="37" t="s">
        <v>51</v>
      </c>
      <c r="D6" s="39">
        <f>SUM(E6:H6,J6)</f>
        <v>290</v>
      </c>
      <c r="E6" s="23">
        <f>SUM('II  rok 2024_2025'!W24)</f>
        <v>95</v>
      </c>
      <c r="F6" s="23">
        <f>SUM('II  rok 2024_2025'!X24)</f>
        <v>125</v>
      </c>
      <c r="G6" s="23">
        <f>SUM('II  rok 2024_2025'!Y24)</f>
        <v>30</v>
      </c>
      <c r="H6" s="23">
        <f>SUM('II  rok 2024_2025'!Z24)</f>
        <v>0</v>
      </c>
      <c r="I6" s="23">
        <f>SUM('II  rok 2024_2025'!AA24)</f>
        <v>0</v>
      </c>
      <c r="J6" s="23">
        <f>SUM('II  rok 2024_2025'!AB24)</f>
        <v>40</v>
      </c>
      <c r="K6" s="101">
        <f>SUM('II  rok 2024_2025'!C25:E25)</f>
        <v>25.5</v>
      </c>
      <c r="L6" s="24">
        <f>SUM(E6:H6)</f>
        <v>250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13" ht="12.75">
      <c r="C7" s="37" t="s">
        <v>52</v>
      </c>
      <c r="D7" s="39">
        <f>SUM(E7:H7,J7)</f>
        <v>265</v>
      </c>
      <c r="E7" s="23">
        <f>SUM('II  rok 2024_2025'!AC24)</f>
        <v>85</v>
      </c>
      <c r="F7" s="23">
        <f>SUM('II  rok 2024_2025'!AD24)</f>
        <v>65</v>
      </c>
      <c r="G7" s="23">
        <f>SUM('II  rok 2024_2025'!AE24)</f>
        <v>35</v>
      </c>
      <c r="H7" s="23">
        <f>SUM('II  rok 2024_2025'!AF24)</f>
        <v>0</v>
      </c>
      <c r="I7" s="23">
        <f>SUM('II  rok 2024_2025'!AG24)</f>
        <v>0</v>
      </c>
      <c r="J7" s="23">
        <f>SUM('II  rok 2024_2025'!AH24)</f>
        <v>80</v>
      </c>
      <c r="K7" s="103">
        <f>SUM('II  rok 2024_2025'!F25:H25)</f>
        <v>34.5</v>
      </c>
      <c r="L7" s="24">
        <f>SUM(E7:H7)</f>
        <v>185</v>
      </c>
      <c r="M7" s="14"/>
    </row>
    <row r="8" spans="3:15" ht="12.75">
      <c r="C8" s="41" t="s">
        <v>53</v>
      </c>
      <c r="D8" s="42">
        <f>SUM(D4:D7)</f>
        <v>1300</v>
      </c>
      <c r="E8" s="42">
        <f aca="true" t="shared" si="0" ref="E8:J8">SUM(E4:E7)</f>
        <v>420</v>
      </c>
      <c r="F8" s="42">
        <f t="shared" si="0"/>
        <v>470</v>
      </c>
      <c r="G8" s="42">
        <f t="shared" si="0"/>
        <v>210</v>
      </c>
      <c r="H8" s="42">
        <f t="shared" si="0"/>
        <v>0</v>
      </c>
      <c r="I8" s="42">
        <f t="shared" si="0"/>
        <v>0</v>
      </c>
      <c r="J8" s="42">
        <f t="shared" si="0"/>
        <v>200</v>
      </c>
      <c r="K8" s="102">
        <f>SUM(K4,K5,K6,K7)</f>
        <v>120</v>
      </c>
      <c r="L8" s="24">
        <f>SUM(L4:L7)</f>
        <v>1100</v>
      </c>
      <c r="M8" s="36"/>
      <c r="N8" s="21"/>
      <c r="O8" s="21"/>
    </row>
    <row r="9" spans="3:15" ht="19.5" customHeight="1">
      <c r="C9" s="21"/>
      <c r="D9" s="168" t="s">
        <v>54</v>
      </c>
      <c r="E9" s="169"/>
      <c r="F9" s="43">
        <f>SUM(E8:G8)</f>
        <v>1100</v>
      </c>
      <c r="G9" s="44"/>
      <c r="H9" s="44"/>
      <c r="I9" s="45">
        <f>SUM(E8:H8,J8)</f>
        <v>1300</v>
      </c>
      <c r="J9" s="46"/>
      <c r="K9" s="46"/>
      <c r="L9" s="45">
        <f>J8+L8</f>
        <v>1300</v>
      </c>
      <c r="M9" s="36"/>
      <c r="N9" s="21"/>
      <c r="O9" s="21"/>
    </row>
    <row r="10" spans="3:15" ht="22.5" customHeight="1">
      <c r="C10" s="21"/>
      <c r="D10" s="170" t="s">
        <v>12</v>
      </c>
      <c r="E10" s="171"/>
      <c r="F10" s="47">
        <f>SUM(J4:J7)</f>
        <v>200</v>
      </c>
      <c r="G10" s="48"/>
      <c r="H10" s="48"/>
      <c r="I10" s="48"/>
      <c r="J10" s="46"/>
      <c r="K10" s="46"/>
      <c r="L10" s="46"/>
      <c r="M10" s="36"/>
      <c r="N10" s="21"/>
      <c r="O10" s="21"/>
    </row>
    <row r="11" spans="3:15" ht="12.75" customHeight="1">
      <c r="C11" s="21"/>
      <c r="D11" s="49"/>
      <c r="E11" s="49"/>
      <c r="F11" s="48">
        <f>SUM(F9:F10,H8)</f>
        <v>1300</v>
      </c>
      <c r="G11" s="49"/>
      <c r="H11" s="49"/>
      <c r="I11" s="49"/>
      <c r="J11" s="49"/>
      <c r="K11" s="48"/>
      <c r="L11" s="46"/>
      <c r="M11" s="50"/>
      <c r="N11" s="21"/>
      <c r="O11" s="21"/>
    </row>
    <row r="12" spans="3:15" ht="12.75" hidden="1">
      <c r="C12" s="21"/>
      <c r="D12" s="51"/>
      <c r="E12" s="65"/>
      <c r="F12" s="65"/>
      <c r="G12" s="65"/>
      <c r="H12" s="51"/>
      <c r="I12" s="51"/>
      <c r="J12" s="51"/>
      <c r="K12" s="49"/>
      <c r="L12" s="46"/>
      <c r="M12" s="36"/>
      <c r="N12" s="21"/>
      <c r="O12" s="21"/>
    </row>
    <row r="13" spans="1:15" ht="12.75" hidden="1">
      <c r="A13" s="25" t="s">
        <v>55</v>
      </c>
      <c r="D13" s="21"/>
      <c r="E13" s="52"/>
      <c r="F13" s="36"/>
      <c r="G13" s="36"/>
      <c r="H13" s="36"/>
      <c r="I13" s="36"/>
      <c r="J13" s="36"/>
      <c r="K13" s="172" t="s">
        <v>56</v>
      </c>
      <c r="L13" s="173"/>
      <c r="M13" s="174"/>
      <c r="N13" s="49"/>
      <c r="O13" s="49"/>
    </row>
    <row r="14" spans="1:13" ht="60.75" customHeight="1">
      <c r="A14" s="53"/>
      <c r="B14" s="54" t="s">
        <v>62</v>
      </c>
      <c r="C14" s="38" t="s">
        <v>7</v>
      </c>
      <c r="D14" s="175" t="s">
        <v>134</v>
      </c>
      <c r="E14" s="176"/>
      <c r="F14" s="176"/>
      <c r="G14" s="176"/>
      <c r="K14" s="55"/>
      <c r="L14" s="56" t="s">
        <v>57</v>
      </c>
      <c r="M14" s="56" t="s">
        <v>7</v>
      </c>
    </row>
    <row r="15" spans="1:97" s="28" customFormat="1" ht="51">
      <c r="A15" s="26" t="s">
        <v>133</v>
      </c>
      <c r="B15" s="10">
        <f>SUM(' I rok 2023_2024'!Q7:S8,' I rok 2023_2024'!Q21:S21,'II  rok 2024_2025'!Q7:S8,'II  rok 2024_2025'!Q10:S10,'II  rok 2024_2025'!Q15:S15)</f>
        <v>270</v>
      </c>
      <c r="C15" s="108">
        <f>SUM(' I rok 2023_2024'!I7:I8,' I rok 2023_2024'!I21,'II  rok 2024_2025'!I7:I8,'II  rok 2024_2025'!I10,'II  rok 2024_2025'!I15)</f>
        <v>23</v>
      </c>
      <c r="D15" s="99">
        <v>3</v>
      </c>
      <c r="E15" s="98"/>
      <c r="F15" s="98"/>
      <c r="G15" s="98"/>
      <c r="H15" s="27"/>
      <c r="I15" s="27"/>
      <c r="J15" s="27"/>
      <c r="K15" s="26" t="s">
        <v>133</v>
      </c>
      <c r="L15" s="57">
        <v>270</v>
      </c>
      <c r="M15" s="57">
        <v>23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</row>
    <row r="16" spans="1:13" ht="25.5">
      <c r="A16" s="29" t="s">
        <v>107</v>
      </c>
      <c r="B16" s="30">
        <f>SUM(' I rok 2023_2024'!Q13:S20,' I rok 2023_2024'!Q22:S22,' I rok 2023_2024'!Q27:S27,'II  rok 2024_2025'!Q12:S14,'II  rok 2024_2025'!Q18:S22)</f>
        <v>510</v>
      </c>
      <c r="C16" s="109">
        <f>SUM(' I rok 2023_2024'!I13:I20,' I rok 2023_2024'!I22,' I rok 2023_2024'!I27,'II  rok 2024_2025'!I12:I14,'II  rok 2024_2025'!I18:I22)</f>
        <v>40</v>
      </c>
      <c r="D16" s="96">
        <v>20</v>
      </c>
      <c r="F16" s="81"/>
      <c r="K16" s="29" t="s">
        <v>107</v>
      </c>
      <c r="L16" s="60">
        <v>510</v>
      </c>
      <c r="M16" s="61">
        <v>40</v>
      </c>
    </row>
    <row r="17" spans="1:13" ht="25.5">
      <c r="A17" s="73" t="s">
        <v>108</v>
      </c>
      <c r="B17" s="74">
        <f>SUM(' I rok 2023_2024'!Q9:S11,' I rok 2023_2024'!Q25:S25,'II  rok 2024_2025'!Q17:S17,)</f>
        <v>170</v>
      </c>
      <c r="C17" s="100">
        <f>SUM(' I rok 2023_2024'!I9:I11,' I rok 2023_2024'!I25,'II  rok 2024_2025'!I17)</f>
        <v>15</v>
      </c>
      <c r="D17" s="96">
        <v>15</v>
      </c>
      <c r="F17" s="81"/>
      <c r="K17" s="73" t="s">
        <v>108</v>
      </c>
      <c r="L17" s="59">
        <v>170</v>
      </c>
      <c r="M17" s="72">
        <v>15</v>
      </c>
    </row>
    <row r="18" spans="1:14" ht="12.75">
      <c r="A18" s="63" t="s">
        <v>100</v>
      </c>
      <c r="B18" s="68">
        <f>SUM(' I rok 2023_2024'!Q23:S24,' I rok 2023_2024'!Q26:S26,'II  rok 2024_2025'!Q9:S9,'II  rok 2024_2025'!Q16:S16)</f>
        <v>150</v>
      </c>
      <c r="C18" s="106">
        <f>SUM(' I rok 2023_2024'!I23:I24,' I rok 2023_2024'!I26,'II  rok 2024_2025'!I9,'II  rok 2024_2025'!I16)</f>
        <v>12</v>
      </c>
      <c r="D18" s="96">
        <v>3</v>
      </c>
      <c r="F18" s="81"/>
      <c r="G18" s="24"/>
      <c r="K18" s="17" t="s">
        <v>100</v>
      </c>
      <c r="L18" s="62">
        <v>150</v>
      </c>
      <c r="M18" s="62">
        <v>12</v>
      </c>
      <c r="N18" s="105">
        <f>5/12</f>
        <v>0.4166666666666667</v>
      </c>
    </row>
    <row r="19" spans="1:14" ht="38.25">
      <c r="A19" s="71" t="s">
        <v>141</v>
      </c>
      <c r="B19" s="70">
        <f>SUM('II  rok 2024_2025'!Q9:S9)</f>
        <v>40</v>
      </c>
      <c r="C19" s="107">
        <f>SUM('II  rok 2024_2025'!I9)</f>
        <v>6</v>
      </c>
      <c r="D19" s="96"/>
      <c r="F19" s="81"/>
      <c r="H19" s="24"/>
      <c r="K19" s="71" t="s">
        <v>132</v>
      </c>
      <c r="L19" s="69">
        <v>45</v>
      </c>
      <c r="M19" s="69"/>
      <c r="N19" s="20" t="s">
        <v>139</v>
      </c>
    </row>
    <row r="20" spans="1:13" ht="12.75">
      <c r="A20" s="79" t="s">
        <v>50</v>
      </c>
      <c r="B20" s="80">
        <f>SUM(' I rok 2023_2024'!V30,'II  rok 2024_2025'!V24)</f>
        <v>200</v>
      </c>
      <c r="C20" s="100">
        <f>SUM(' I rok 2023_2024'!K30,'II  rok 2024_2025'!K24)</f>
        <v>10</v>
      </c>
      <c r="D20" s="96"/>
      <c r="F20" s="81"/>
      <c r="H20" s="24"/>
      <c r="K20" s="32" t="s">
        <v>60</v>
      </c>
      <c r="L20" s="18">
        <v>200</v>
      </c>
      <c r="M20" s="18">
        <v>10</v>
      </c>
    </row>
    <row r="21" spans="1:6" ht="12.75">
      <c r="A21" s="66" t="s">
        <v>104</v>
      </c>
      <c r="B21" s="67">
        <f>SUM(' I rok 2023_2024'!O29)</f>
        <v>4</v>
      </c>
      <c r="C21" s="100"/>
      <c r="D21" s="96"/>
      <c r="F21" s="82"/>
    </row>
    <row r="22" spans="1:13" ht="51">
      <c r="A22" s="33" t="s">
        <v>140</v>
      </c>
      <c r="B22" s="64">
        <f>SUM('II  rok 2024_2025'!Q23:S23)</f>
        <v>15</v>
      </c>
      <c r="C22" s="100">
        <f>SUM('II  rok 2024_2025'!L23)</f>
        <v>20</v>
      </c>
      <c r="D22" s="96">
        <v>20</v>
      </c>
      <c r="F22" s="82"/>
      <c r="K22" s="34" t="s">
        <v>58</v>
      </c>
      <c r="L22" s="18"/>
      <c r="M22" s="18">
        <v>20</v>
      </c>
    </row>
    <row r="23" spans="1:13" ht="12.75">
      <c r="A23" s="33"/>
      <c r="B23" s="64"/>
      <c r="C23" s="58">
        <v>0</v>
      </c>
      <c r="D23" s="96"/>
      <c r="F23" s="82"/>
      <c r="K23" s="34"/>
      <c r="L23" s="18"/>
      <c r="M23" s="18"/>
    </row>
    <row r="24" spans="1:13" ht="12.75">
      <c r="A24" s="31" t="s">
        <v>59</v>
      </c>
      <c r="B24" s="40">
        <f>SUM(B15:B18,B20)</f>
        <v>1300</v>
      </c>
      <c r="C24" s="40">
        <f>SUM(C15:C18,C20:C22)</f>
        <v>120</v>
      </c>
      <c r="D24" s="97">
        <f>SUM(D15:D23)</f>
        <v>61</v>
      </c>
      <c r="F24" s="83"/>
      <c r="G24" s="24"/>
      <c r="J24" s="49"/>
      <c r="K24" s="32" t="s">
        <v>59</v>
      </c>
      <c r="L24" s="16">
        <f>SUM(L15:L18,L20)</f>
        <v>1300</v>
      </c>
      <c r="M24" s="16">
        <f>SUM(M15:M18,M20,M22)</f>
        <v>120</v>
      </c>
    </row>
    <row r="25" spans="2:6" ht="12.75">
      <c r="B25" s="24">
        <f>SUM(B24:B24)</f>
        <v>1300</v>
      </c>
      <c r="C25" s="24"/>
      <c r="D25" s="24"/>
      <c r="E25" s="24"/>
      <c r="F25" s="24"/>
    </row>
  </sheetData>
  <sheetProtection/>
  <mergeCells count="4">
    <mergeCell ref="D9:E9"/>
    <mergeCell ref="D10:E10"/>
    <mergeCell ref="K13:M13"/>
    <mergeCell ref="D14:G14"/>
  </mergeCells>
  <printOptions/>
  <pageMargins left="0.11811023622047244" right="0.1968503937007874" top="0.15748031496062992" bottom="0.15748031496062992" header="0.31496062992125984" footer="0.31496062992125984"/>
  <pageSetup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zoomScalePageLayoutView="0" workbookViewId="0" topLeftCell="B1">
      <selection activeCell="R9" sqref="R9"/>
    </sheetView>
  </sheetViews>
  <sheetFormatPr defaultColWidth="9.00390625" defaultRowHeight="12.75"/>
  <cols>
    <col min="1" max="1" width="14.25390625" style="0" customWidth="1"/>
    <col min="3" max="3" width="12.25390625" style="0" customWidth="1"/>
  </cols>
  <sheetData>
    <row r="1" spans="1:28" ht="15" customHeight="1">
      <c r="A1" s="178" t="s">
        <v>63</v>
      </c>
      <c r="B1" s="178" t="s">
        <v>64</v>
      </c>
      <c r="C1" s="178" t="s">
        <v>65</v>
      </c>
      <c r="D1" s="178" t="s">
        <v>66</v>
      </c>
      <c r="E1" s="178" t="s">
        <v>67</v>
      </c>
      <c r="F1" s="178" t="s">
        <v>10</v>
      </c>
      <c r="G1" s="178"/>
      <c r="H1" s="178"/>
      <c r="I1" s="178"/>
      <c r="J1" s="178"/>
      <c r="K1" s="178"/>
      <c r="L1" s="178" t="s">
        <v>68</v>
      </c>
      <c r="M1" s="178" t="s">
        <v>67</v>
      </c>
      <c r="N1" s="178" t="s">
        <v>10</v>
      </c>
      <c r="O1" s="178"/>
      <c r="P1" s="178"/>
      <c r="Q1" s="178"/>
      <c r="R1" s="178"/>
      <c r="S1" s="178"/>
      <c r="T1" s="178" t="s">
        <v>69</v>
      </c>
      <c r="U1" s="179" t="s">
        <v>70</v>
      </c>
      <c r="V1" s="179" t="s">
        <v>71</v>
      </c>
      <c r="W1" s="179" t="s">
        <v>72</v>
      </c>
      <c r="X1" s="177" t="s">
        <v>73</v>
      </c>
      <c r="Y1" s="179" t="s">
        <v>74</v>
      </c>
      <c r="Z1" s="177" t="s">
        <v>75</v>
      </c>
      <c r="AA1" s="178" t="s">
        <v>76</v>
      </c>
      <c r="AB1" s="1"/>
    </row>
    <row r="2" spans="1:28" ht="15">
      <c r="A2" s="178"/>
      <c r="B2" s="178"/>
      <c r="C2" s="178"/>
      <c r="D2" s="178"/>
      <c r="E2" s="178"/>
      <c r="F2" s="178" t="s">
        <v>4</v>
      </c>
      <c r="G2" s="178"/>
      <c r="H2" s="178"/>
      <c r="I2" s="178"/>
      <c r="J2" s="178"/>
      <c r="K2" s="178"/>
      <c r="L2" s="178"/>
      <c r="M2" s="178"/>
      <c r="N2" s="178" t="s">
        <v>5</v>
      </c>
      <c r="O2" s="178"/>
      <c r="P2" s="178"/>
      <c r="Q2" s="178"/>
      <c r="R2" s="178"/>
      <c r="S2" s="178"/>
      <c r="T2" s="178"/>
      <c r="U2" s="179"/>
      <c r="V2" s="179"/>
      <c r="W2" s="179"/>
      <c r="X2" s="177"/>
      <c r="Y2" s="179"/>
      <c r="Z2" s="177"/>
      <c r="AA2" s="178"/>
      <c r="AB2" s="1"/>
    </row>
    <row r="3" spans="1:28" ht="15">
      <c r="A3" s="178"/>
      <c r="B3" s="178"/>
      <c r="C3" s="178"/>
      <c r="D3" s="178"/>
      <c r="E3" s="178"/>
      <c r="F3" s="2" t="s">
        <v>2</v>
      </c>
      <c r="G3" s="2" t="s">
        <v>3</v>
      </c>
      <c r="H3" s="2" t="s">
        <v>9</v>
      </c>
      <c r="I3" s="2" t="s">
        <v>11</v>
      </c>
      <c r="J3" s="2" t="s">
        <v>17</v>
      </c>
      <c r="K3" s="2" t="s">
        <v>12</v>
      </c>
      <c r="L3" s="178"/>
      <c r="M3" s="178"/>
      <c r="N3" s="2" t="s">
        <v>2</v>
      </c>
      <c r="O3" s="2" t="s">
        <v>3</v>
      </c>
      <c r="P3" s="2" t="s">
        <v>9</v>
      </c>
      <c r="Q3" s="2" t="s">
        <v>11</v>
      </c>
      <c r="R3" s="2" t="s">
        <v>17</v>
      </c>
      <c r="S3" s="2" t="s">
        <v>12</v>
      </c>
      <c r="T3" s="178"/>
      <c r="U3" s="179"/>
      <c r="V3" s="179"/>
      <c r="W3" s="179"/>
      <c r="X3" s="177"/>
      <c r="Y3" s="179"/>
      <c r="Z3" s="177"/>
      <c r="AA3" s="178"/>
      <c r="AB3" s="1"/>
    </row>
    <row r="4" spans="1:27" ht="15">
      <c r="A4" s="180" t="s">
        <v>77</v>
      </c>
      <c r="B4" s="180" t="s">
        <v>5</v>
      </c>
      <c r="C4" s="5" t="s">
        <v>88</v>
      </c>
      <c r="D4" s="5">
        <v>1</v>
      </c>
      <c r="E4" s="7">
        <f>SUM(' I rok 2023_2024'!C31:E31)</f>
        <v>30</v>
      </c>
      <c r="F4" s="6">
        <f>SUM(' I rok 2023_2024'!W30)</f>
        <v>165</v>
      </c>
      <c r="G4" s="6">
        <f>SUM(' I rok 2023_2024'!X30)</f>
        <v>145</v>
      </c>
      <c r="H4" s="6">
        <f>SUM(' I rok 2023_2024'!Y30)</f>
        <v>50</v>
      </c>
      <c r="I4" s="6">
        <f>SUM(' I rok 2023_2024'!Z30)</f>
        <v>0</v>
      </c>
      <c r="J4" s="6">
        <f>SUM(' I rok 2023_2024'!AA30)</f>
        <v>0</v>
      </c>
      <c r="K4" s="6">
        <f>SUM(' I rok 2023_2024'!AB30)</f>
        <v>70</v>
      </c>
      <c r="L4" s="4">
        <f>SUM(F4:K4)</f>
        <v>430</v>
      </c>
      <c r="M4" s="6">
        <f>SUM(' I rok 2023_2024'!F31:H31)</f>
        <v>30</v>
      </c>
      <c r="N4" s="6">
        <f>' I rok 2023_2024'!AC30</f>
        <v>75</v>
      </c>
      <c r="O4" s="6">
        <f>' I rok 2023_2024'!AD30</f>
        <v>135</v>
      </c>
      <c r="P4" s="6">
        <f>' I rok 2023_2024'!AE30</f>
        <v>95</v>
      </c>
      <c r="Q4" s="6">
        <f>' I rok 2023_2024'!AF30</f>
        <v>0</v>
      </c>
      <c r="R4" s="6">
        <f>' I rok 2023_2024'!AG30</f>
        <v>0</v>
      </c>
      <c r="S4" s="6">
        <f>' I rok 2023_2024'!AH30</f>
        <v>10</v>
      </c>
      <c r="T4" s="4">
        <f>SUM(N4:S4)</f>
        <v>315</v>
      </c>
      <c r="U4" s="6">
        <f>SUM(F4,N4)</f>
        <v>240</v>
      </c>
      <c r="V4" s="6">
        <f aca="true" t="shared" si="0" ref="V4:Z5">SUM(G4,O4)</f>
        <v>280</v>
      </c>
      <c r="W4" s="6">
        <f t="shared" si="0"/>
        <v>145</v>
      </c>
      <c r="X4" s="6">
        <f t="shared" si="0"/>
        <v>0</v>
      </c>
      <c r="Y4" s="6">
        <f t="shared" si="0"/>
        <v>0</v>
      </c>
      <c r="Z4" s="6">
        <f t="shared" si="0"/>
        <v>80</v>
      </c>
      <c r="AA4" s="6">
        <f>SUM(U4:X4,Z4)</f>
        <v>745</v>
      </c>
    </row>
    <row r="5" spans="1:27" ht="15">
      <c r="A5" s="180"/>
      <c r="B5" s="180"/>
      <c r="C5" s="5" t="s">
        <v>106</v>
      </c>
      <c r="D5" s="5">
        <v>2</v>
      </c>
      <c r="E5" s="5">
        <f>SUM('II  rok 2024_2025'!C25:E25)</f>
        <v>25.5</v>
      </c>
      <c r="F5" s="3">
        <f>'II  rok 2024_2025'!W24</f>
        <v>95</v>
      </c>
      <c r="G5" s="3">
        <f>'II  rok 2024_2025'!X24</f>
        <v>125</v>
      </c>
      <c r="H5" s="3">
        <f>'II  rok 2024_2025'!Y24</f>
        <v>30</v>
      </c>
      <c r="I5" s="3">
        <f>'II  rok 2024_2025'!Z24</f>
        <v>0</v>
      </c>
      <c r="J5" s="3">
        <f>'II  rok 2024_2025'!AA24</f>
        <v>0</v>
      </c>
      <c r="K5" s="3">
        <f>'II  rok 2024_2025'!AB24</f>
        <v>40</v>
      </c>
      <c r="L5" s="4">
        <f>SUM(F5:K5)</f>
        <v>290</v>
      </c>
      <c r="M5" s="3">
        <f>SUM('II  rok 2024_2025'!F25:H25)</f>
        <v>34.5</v>
      </c>
      <c r="N5" s="3">
        <f>'II  rok 2024_2025'!AC24</f>
        <v>85</v>
      </c>
      <c r="O5" s="3">
        <f>'II  rok 2024_2025'!AD24</f>
        <v>65</v>
      </c>
      <c r="P5" s="3">
        <f>'II  rok 2024_2025'!AE24</f>
        <v>35</v>
      </c>
      <c r="Q5" s="3">
        <f>'II  rok 2024_2025'!AF24</f>
        <v>0</v>
      </c>
      <c r="R5" s="3">
        <f>'II  rok 2024_2025'!AG24</f>
        <v>0</v>
      </c>
      <c r="S5" s="3">
        <f>'II  rok 2024_2025'!AH24</f>
        <v>80</v>
      </c>
      <c r="T5" s="4">
        <f>SUM(N5:S5)</f>
        <v>265</v>
      </c>
      <c r="U5" s="6">
        <f>SUM(F5,N5)</f>
        <v>180</v>
      </c>
      <c r="V5" s="6">
        <f t="shared" si="0"/>
        <v>190</v>
      </c>
      <c r="W5" s="6">
        <f t="shared" si="0"/>
        <v>65</v>
      </c>
      <c r="X5" s="6">
        <f t="shared" si="0"/>
        <v>0</v>
      </c>
      <c r="Y5" s="6">
        <f t="shared" si="0"/>
        <v>0</v>
      </c>
      <c r="Z5" s="6">
        <f t="shared" si="0"/>
        <v>120</v>
      </c>
      <c r="AA5" s="6">
        <f>SUM(U5:X5,Z5)</f>
        <v>555</v>
      </c>
    </row>
    <row r="6" spans="1:27" ht="12.75">
      <c r="A6" s="8" t="s">
        <v>78</v>
      </c>
      <c r="B6" s="8"/>
      <c r="C6" s="8"/>
      <c r="D6" s="8"/>
      <c r="E6" s="9">
        <f>SUM(E4:E5)</f>
        <v>55.5</v>
      </c>
      <c r="F6" s="9"/>
      <c r="G6" s="9"/>
      <c r="H6" s="9"/>
      <c r="I6" s="9"/>
      <c r="J6" s="9"/>
      <c r="K6" s="9"/>
      <c r="L6" s="9">
        <f aca="true" t="shared" si="1" ref="L6:AA6">SUM(L4:L5)</f>
        <v>720</v>
      </c>
      <c r="M6" s="9">
        <f t="shared" si="1"/>
        <v>64.5</v>
      </c>
      <c r="N6" s="9"/>
      <c r="O6" s="9"/>
      <c r="P6" s="9"/>
      <c r="Q6" s="9"/>
      <c r="R6" s="9"/>
      <c r="S6" s="9"/>
      <c r="T6" s="9">
        <f t="shared" si="1"/>
        <v>580</v>
      </c>
      <c r="U6" s="9">
        <f t="shared" si="1"/>
        <v>420</v>
      </c>
      <c r="V6" s="9">
        <f t="shared" si="1"/>
        <v>470</v>
      </c>
      <c r="W6" s="9">
        <f t="shared" si="1"/>
        <v>210</v>
      </c>
      <c r="X6" s="9">
        <f t="shared" si="1"/>
        <v>0</v>
      </c>
      <c r="Y6" s="9">
        <f t="shared" si="1"/>
        <v>0</v>
      </c>
      <c r="Z6" s="9">
        <f t="shared" si="1"/>
        <v>200</v>
      </c>
      <c r="AA6" s="9">
        <f t="shared" si="1"/>
        <v>1300</v>
      </c>
    </row>
    <row r="8" spans="10:23" ht="12.75">
      <c r="J8" s="104">
        <f>SUM(J4:J7)</f>
        <v>0</v>
      </c>
      <c r="R8" s="104">
        <f>SUM(R4:R7)</f>
        <v>0</v>
      </c>
      <c r="W8" s="104">
        <f>SUM(U6:W6)</f>
        <v>1100</v>
      </c>
    </row>
  </sheetData>
  <sheetProtection/>
  <mergeCells count="21">
    <mergeCell ref="A1:A3"/>
    <mergeCell ref="Y1:Y3"/>
    <mergeCell ref="C1:C3"/>
    <mergeCell ref="X1:X3"/>
    <mergeCell ref="D1:D3"/>
    <mergeCell ref="F2:K2"/>
    <mergeCell ref="AA1:AA3"/>
    <mergeCell ref="L1:L3"/>
    <mergeCell ref="M1:M3"/>
    <mergeCell ref="N1:S1"/>
    <mergeCell ref="T1:T3"/>
    <mergeCell ref="Z1:Z3"/>
    <mergeCell ref="N2:S2"/>
    <mergeCell ref="U1:U3"/>
    <mergeCell ref="V1:V3"/>
    <mergeCell ref="A4:A5"/>
    <mergeCell ref="B4:B5"/>
    <mergeCell ref="W1:W3"/>
    <mergeCell ref="E1:E3"/>
    <mergeCell ref="F1:K1"/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2024-01-17T09:50:20Z</cp:lastPrinted>
  <dcterms:created xsi:type="dcterms:W3CDTF">1997-02-26T13:46:56Z</dcterms:created>
  <dcterms:modified xsi:type="dcterms:W3CDTF">2024-01-17T09:52:38Z</dcterms:modified>
  <cp:category/>
  <cp:version/>
  <cp:contentType/>
  <cp:contentStatus/>
</cp:coreProperties>
</file>