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639" activeTab="2"/>
  </bookViews>
  <sheets>
    <sheet name="I  rok 2021_2022" sheetId="1" r:id="rId1"/>
    <sheet name="II  rok 2022_2023" sheetId="2" r:id="rId2"/>
    <sheet name="III  rok 2023_2024" sheetId="3" r:id="rId3"/>
    <sheet name="PODSUMOWANIE" sheetId="4" r:id="rId4"/>
    <sheet name="suma 20212024" sheetId="5" r:id="rId5"/>
  </sheets>
  <definedNames>
    <definedName name="_xlnm.Print_Area" localSheetId="0">'I  rok 2021_2022'!$A$1:$AI$42</definedName>
    <definedName name="_xlnm.Print_Area" localSheetId="1">'II  rok 2022_2023'!$A$1:$AI$31</definedName>
    <definedName name="_xlnm.Print_Area" localSheetId="2">'III  rok 2023_2024'!$A$1:$AI$31</definedName>
    <definedName name="_xlnm.Print_Area" localSheetId="3">'PODSUMOWANIE'!$A$1:$T$30</definedName>
    <definedName name="_xlnm.Print_Area" localSheetId="4">'suma 20212024'!$A$1:$AC$7</definedName>
  </definedNames>
  <calcPr fullCalcOnLoad="1"/>
</workbook>
</file>

<file path=xl/sharedStrings.xml><?xml version="1.0" encoding="utf-8"?>
<sst xmlns="http://schemas.openxmlformats.org/spreadsheetml/2006/main" count="433" uniqueCount="189">
  <si>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</si>
  <si>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</si>
  <si>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</si>
  <si>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</si>
  <si>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</si>
  <si>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</si>
  <si>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</si>
  <si>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</si>
  <si>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</si>
  <si>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</si>
  <si>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</si>
  <si>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</si>
  <si>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</si>
  <si>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</si>
  <si>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</si>
  <si>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</si>
  <si>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</si>
  <si>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</si>
  <si>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</si>
  <si>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</si>
  <si>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</si>
  <si>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</si>
  <si>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</si>
  <si>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</si>
  <si>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</si>
  <si>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</si>
  <si>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</si>
  <si>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</si>
  <si>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</si>
  <si>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</si>
  <si>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</si>
  <si>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</si>
  <si>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</si>
  <si>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Dietetyki i Żywienia Klinicznego</t>
  </si>
  <si>
    <t>Klinika Geriatrii</t>
  </si>
  <si>
    <t>Zakład Położnictwa, Ginekologii i Opieki Położniczo-Ginekologicznej</t>
  </si>
  <si>
    <t>Zakład Radiologii Dziecięcej</t>
  </si>
  <si>
    <t>Zakład Pielęgniarstwa Chirurgicznego</t>
  </si>
  <si>
    <t>Zakład Medycyny Klinicznej</t>
  </si>
  <si>
    <t>Zakład, w którym realizowana jest praca licencjacka</t>
  </si>
  <si>
    <t xml:space="preserve">Klinika Psychiatrii </t>
  </si>
  <si>
    <t xml:space="preserve">Język migowy                                  </t>
  </si>
  <si>
    <t>Szkolenie BHP - 4 godz</t>
  </si>
  <si>
    <t>Szkolenie biblioteczne - 2 godz</t>
  </si>
  <si>
    <t>Zakład Anatomii Prawidłowej Człowieka</t>
  </si>
  <si>
    <t xml:space="preserve">Zakład Fizjologii                                </t>
  </si>
  <si>
    <t xml:space="preserve">Zakład Zintegrowanej Opieki Medycznej </t>
  </si>
  <si>
    <t>Studium Filozofii i Psychologii Człowieka</t>
  </si>
  <si>
    <t>Zakład Zdrowia Publicznego</t>
  </si>
  <si>
    <t>Zakład Biofizyki</t>
  </si>
  <si>
    <t>Zakład Biochemii Lekarskiej</t>
  </si>
  <si>
    <t>Studium Języków  Obcych</t>
  </si>
  <si>
    <t>Zakład Genetyki Klinicznej</t>
  </si>
  <si>
    <t>Klinika Chorób Zakaźnych i Neuroinfekcji</t>
  </si>
  <si>
    <t xml:space="preserve">Zakład Medycyny Klinicznej                 </t>
  </si>
  <si>
    <t>Klinika Neonatologii i Intensywnej Terapii Noworodka</t>
  </si>
  <si>
    <t>Klinika Rehabilitacji</t>
  </si>
  <si>
    <t>Klinika Neurologii i Rehabilitacji Dziecięcej</t>
  </si>
  <si>
    <t>Samodzielna Pracownia Diagnostyki Układu Oddechowego i Bronchoskopii</t>
  </si>
  <si>
    <t>Zakład Zintegrowanej Opieki Medycznej</t>
  </si>
  <si>
    <t>Zakład Farmakologii Doświadczalnej</t>
  </si>
  <si>
    <t xml:space="preserve"> Studium Języków Obcych</t>
  </si>
  <si>
    <t>Łączny wymiar godzinowy</t>
  </si>
  <si>
    <t>wykłady</t>
  </si>
  <si>
    <t>seminaria</t>
  </si>
  <si>
    <t>samokształcenie</t>
  </si>
  <si>
    <t>zajęcia praktyczne</t>
  </si>
  <si>
    <t>praktyki zawodowe</t>
  </si>
  <si>
    <t>III</t>
  </si>
  <si>
    <t>IV</t>
  </si>
  <si>
    <t>V</t>
  </si>
  <si>
    <t>VI</t>
  </si>
  <si>
    <t>SUMA</t>
  </si>
  <si>
    <t>TABELA I</t>
  </si>
  <si>
    <t>zajęcia teoretyczne</t>
  </si>
  <si>
    <t>Zajęcia teoretyczne + samokształcenie</t>
  </si>
  <si>
    <t>Zajęcia teoretyczne + samokształcenie + zp+ pz</t>
  </si>
  <si>
    <t>TABELA II</t>
  </si>
  <si>
    <t>teoria</t>
  </si>
  <si>
    <t xml:space="preserve">RAZEM </t>
  </si>
  <si>
    <t>język</t>
  </si>
  <si>
    <t xml:space="preserve">ćwiczenia </t>
  </si>
  <si>
    <t>SEMESTR III</t>
  </si>
  <si>
    <t>SEMESTR IV</t>
  </si>
  <si>
    <t>SEMESTR V</t>
  </si>
  <si>
    <t>SEMESTR VI</t>
  </si>
  <si>
    <r>
      <t xml:space="preserve">A- Anatomia                      </t>
    </r>
  </si>
  <si>
    <t>A- Genetyka</t>
  </si>
  <si>
    <t xml:space="preserve">B- Pedagogika        </t>
  </si>
  <si>
    <t>B- Socjologia</t>
  </si>
  <si>
    <t>B- Zdrowie publiczne</t>
  </si>
  <si>
    <t xml:space="preserve">C- Podstawowa Opieka Zdrowotna                                              </t>
  </si>
  <si>
    <t>D- Chirurgia i pielęgniarstwo chirurgiczne cz. 1</t>
  </si>
  <si>
    <t xml:space="preserve">D- Choroby wewnętrzne i pielęgniarstwo internistyczne   </t>
  </si>
  <si>
    <t>D- Pediatria i pielęgniarstwo pediatryczne</t>
  </si>
  <si>
    <t>D- Anestezjologia i pielęgniarstwo w zagrożeniu życiu</t>
  </si>
  <si>
    <t>D- Położnictwo, ginekologia i pielęgniarstwo położniczo-ginekologiczne</t>
  </si>
  <si>
    <t>D- Podstawy ratownictwa medycznego</t>
  </si>
  <si>
    <t>D- Chirurgia i pielęgniarstwo chirurgiczne</t>
  </si>
  <si>
    <t>D- Opieka paliatywna</t>
  </si>
  <si>
    <t>C- Podstawy pielęgniarstwa</t>
  </si>
  <si>
    <t xml:space="preserve">C- Promocja zdrowia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</si>
  <si>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</si>
  <si>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</si>
  <si>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</si>
  <si>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</si>
  <si>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</si>
  <si>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</si>
  <si>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</si>
  <si>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</si>
  <si>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</si>
  <si>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</si>
  <si>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PZ </t>
  </si>
  <si>
    <t>Razem liczba godzin</t>
  </si>
  <si>
    <t>liczba ogółem BN i PZ</t>
  </si>
  <si>
    <t>w tym 4 godz.bhp</t>
  </si>
  <si>
    <t xml:space="preserve">Pielęgniarstwo  </t>
  </si>
  <si>
    <t>Studium Wychowania Fizycznego i Sportu</t>
  </si>
  <si>
    <t>A- Radiologia</t>
  </si>
  <si>
    <t>A- Nauki podstawowe</t>
  </si>
  <si>
    <t>C- Nauki z zakresu podstaw opieki plg</t>
  </si>
  <si>
    <t>BHP</t>
  </si>
  <si>
    <t xml:space="preserve">ogółem liczba godzin BN </t>
  </si>
  <si>
    <t xml:space="preserve">Zakład Patomorfologii Ogólnej </t>
  </si>
  <si>
    <t>Zakład Podstawowej Opieki Zdrowotnej</t>
  </si>
  <si>
    <t>A- Mikrobiologia i parazytologia</t>
  </si>
  <si>
    <t>A- Biochemia i biofizyka</t>
  </si>
  <si>
    <t xml:space="preserve">STUDIA I STOPNIA  STACJONARNE  </t>
  </si>
  <si>
    <t xml:space="preserve">A- Patologia                                           </t>
  </si>
  <si>
    <t>Klinika Neurologii</t>
  </si>
  <si>
    <t xml:space="preserve">STUDIA I STOPNIA  STACJONARNE </t>
  </si>
  <si>
    <t>Zakład Higieny, Epidemiologii i Ergonimii</t>
  </si>
  <si>
    <t>Zakład Medycyny Wieku Rozwojowego i Pielęgniarstwa Pediatrycznego</t>
  </si>
  <si>
    <t>Klinika Rehabilitacji Dziecięcej z Ośrodkiem Pomocy Dzieciom Upośledzonym "Dać Szansę"</t>
  </si>
  <si>
    <t>Zakład Diagnostyki Mikrobiologicznej i Immunologii Infekcyjnej</t>
  </si>
  <si>
    <t>ogółem</t>
  </si>
  <si>
    <t>Zakład Medycyny Populacyjnej i Prewencji Chorób Cywilizacyjnych</t>
  </si>
  <si>
    <t>Zakład Prawa Medycznego i Deontologii Lekarskeij</t>
  </si>
  <si>
    <t xml:space="preserve">Klinika Medycyny Ratunkowej </t>
  </si>
  <si>
    <t xml:space="preserve">C- Etyka zawodu pielęgniarki                               </t>
  </si>
  <si>
    <t xml:space="preserve">C- Organizacja pracy pielegniarskiej                                              </t>
  </si>
  <si>
    <t>C- zajecia fakultatywne  do wyboru:</t>
  </si>
  <si>
    <t xml:space="preserve">D- Podstawy  rehabilitacji </t>
  </si>
  <si>
    <t>D- Badania  naukowe w pielęgniarstwie</t>
  </si>
  <si>
    <t>Współpraca w zespołach opieki zdrowotnej</t>
  </si>
  <si>
    <t xml:space="preserve">wychowanie fizyczne </t>
  </si>
  <si>
    <t>B- Nauki społeczne i humanistyczne</t>
  </si>
  <si>
    <t xml:space="preserve">C - Zakażenia szpitalne                      </t>
  </si>
  <si>
    <t>C -System informacji w ochronie zdrowia</t>
  </si>
  <si>
    <t xml:space="preserve">B- Jezyk angielski </t>
  </si>
  <si>
    <t xml:space="preserve">Wychowanie fizyczne 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</si>
  <si>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</si>
  <si>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</si>
  <si>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</si>
  <si>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</si>
  <si>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</si>
  <si>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</si>
  <si>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</si>
  <si>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</si>
  <si>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</si>
  <si>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D- Pielęgniarstwo w opiece długoterminowej</t>
  </si>
  <si>
    <t>Standard</t>
  </si>
  <si>
    <t>Klinika Onkologii</t>
  </si>
  <si>
    <t xml:space="preserve">Profil praktyczny </t>
  </si>
  <si>
    <t>zp</t>
  </si>
  <si>
    <t>pz</t>
  </si>
  <si>
    <t>ćwiczenia podstawy pielegniarstwa : badania fizykalne</t>
  </si>
  <si>
    <t xml:space="preserve">ratownictwo medyczne ćwiczenia </t>
  </si>
  <si>
    <t>2021/2022</t>
  </si>
  <si>
    <t>2022/2023</t>
  </si>
  <si>
    <t>Zakład Położnictwa, Ginekologii i Opieki Położniczo - Ginekologicznej</t>
  </si>
  <si>
    <r>
      <t xml:space="preserve">A- Fizjologia/ Physiology                    </t>
    </r>
  </si>
  <si>
    <t xml:space="preserve">B- Psychologia/Human Psychology     </t>
  </si>
  <si>
    <t>B- Prawo medyczne/Medical Law</t>
  </si>
  <si>
    <t xml:space="preserve">C- Badanie fizykalne/Physical Examination          </t>
  </si>
  <si>
    <t xml:space="preserve">A- Farmakologia/Pharmacology                            </t>
  </si>
  <si>
    <t>C- Dietetyka/Dietetics</t>
  </si>
  <si>
    <t>D- Geriatria i pielęgniarstwo geriatryczne/Geriatrics and Geriatric Nursing</t>
  </si>
  <si>
    <t xml:space="preserve">D- Neurologia i pielęgniarstwo neurologiczne/Neurology and Neurological Nursing </t>
  </si>
  <si>
    <t xml:space="preserve">D- Psychiatria i pielęgniarstwo psychiatryczne/Psychiatry and Psychiatric Nursing </t>
  </si>
  <si>
    <t>KIERUNEK :     Pielęgniarstwo                                      I ROK                        rok akademicki:    2021/2022</t>
  </si>
  <si>
    <t>KIERUNEK :  PIELĘGNIARSTWO                                         II ROK                        rok akademicki:   2022/2023</t>
  </si>
  <si>
    <t>KIERUNEK :       PIELĘGNIARSTWO                                    III ROK                        rok akademicki:   2023/2024</t>
  </si>
  <si>
    <t>2023/2024</t>
  </si>
  <si>
    <t>ogółem liczba godzin ZP</t>
  </si>
  <si>
    <t>Przygotowanie pracy dyplomowej i przygotowanie do egzaminu dyplomowego - 5h/ za każdą pracę dyplomową</t>
  </si>
  <si>
    <t>C- Nauki w zakresie podstaw opieki pielęgniarskiej</t>
  </si>
  <si>
    <t>D- Nauki z zakresu opieki specjalistycznej
+
przygotowanie pracy dyplomowej i przygotowanie do egzaminu dyplomowego</t>
  </si>
  <si>
    <t xml:space="preserve">Zakład Anestezjologii i Intensywnej Terapii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</si>
</sst>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0.00000"/>
    <numFmt numFmtId="169" formatCode="0.0000"/>
    <numFmt numFmtId="170" formatCode="[$-415]dddd\,\ d\ mmmm\ yyyy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4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52" fillId="0" borderId="0" xfId="52">
      <alignment/>
      <protection/>
    </xf>
    <xf numFmtId="0" fontId="52" fillId="0" borderId="10" xfId="52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61" fillId="0" borderId="0" xfId="52" applyFont="1" applyAlignment="1">
      <alignment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1" fontId="52" fillId="0" borderId="10" xfId="52" applyNumberFormat="1" applyBorder="1" applyAlignment="1">
      <alignment horizontal="center" vertical="center" wrapText="1"/>
      <protection/>
    </xf>
    <xf numFmtId="1" fontId="62" fillId="0" borderId="10" xfId="52" applyNumberFormat="1" applyFont="1" applyBorder="1" applyAlignment="1">
      <alignment horizontal="center"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1" fontId="60" fillId="0" borderId="10" xfId="52" applyNumberFormat="1" applyFont="1" applyBorder="1" applyAlignment="1">
      <alignment horizontal="center" vertical="center" wrapText="1"/>
      <protection/>
    </xf>
    <xf numFmtId="0" fontId="65" fillId="0" borderId="11" xfId="52" applyFont="1" applyBorder="1" applyAlignment="1">
      <alignment vertical="center" wrapText="1"/>
      <protection/>
    </xf>
    <xf numFmtId="0" fontId="65" fillId="0" borderId="12" xfId="52" applyFont="1" applyBorder="1" applyAlignment="1">
      <alignment vertical="center" wrapText="1"/>
      <protection/>
    </xf>
    <xf numFmtId="0" fontId="65" fillId="0" borderId="13" xfId="52" applyFont="1" applyBorder="1" applyAlignment="1">
      <alignment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4" fillId="0" borderId="0" xfId="0" applyFont="1" applyAlignment="1">
      <alignment vertical="center"/>
    </xf>
    <xf numFmtId="0" fontId="66" fillId="33" borderId="0" xfId="0" applyFont="1" applyFill="1" applyAlignment="1">
      <alignment/>
    </xf>
    <xf numFmtId="1" fontId="66" fillId="33" borderId="0" xfId="0" applyNumberFormat="1" applyFont="1" applyFill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horizontal="left"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wrapText="1"/>
    </xf>
    <xf numFmtId="1" fontId="66" fillId="33" borderId="0" xfId="0" applyNumberFormat="1" applyFont="1" applyFill="1" applyBorder="1" applyAlignment="1">
      <alignment horizontal="center" wrapText="1"/>
    </xf>
    <xf numFmtId="1" fontId="66" fillId="33" borderId="14" xfId="0" applyNumberFormat="1" applyFont="1" applyFill="1" applyBorder="1" applyAlignment="1">
      <alignment horizontal="center" wrapText="1"/>
    </xf>
    <xf numFmtId="0" fontId="66" fillId="33" borderId="15" xfId="0" applyFont="1" applyFill="1" applyBorder="1" applyAlignment="1">
      <alignment/>
    </xf>
    <xf numFmtId="1" fontId="66" fillId="33" borderId="16" xfId="0" applyNumberFormat="1" applyFont="1" applyFill="1" applyBorder="1" applyAlignment="1">
      <alignment/>
    </xf>
    <xf numFmtId="1" fontId="66" fillId="33" borderId="17" xfId="0" applyNumberFormat="1" applyFont="1" applyFill="1" applyBorder="1" applyAlignment="1">
      <alignment/>
    </xf>
    <xf numFmtId="1" fontId="66" fillId="33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/>
    </xf>
    <xf numFmtId="1" fontId="66" fillId="33" borderId="11" xfId="0" applyNumberFormat="1" applyFont="1" applyFill="1" applyBorder="1" applyAlignment="1">
      <alignment/>
    </xf>
    <xf numFmtId="1" fontId="66" fillId="33" borderId="12" xfId="0" applyNumberFormat="1" applyFont="1" applyFill="1" applyBorder="1" applyAlignment="1">
      <alignment/>
    </xf>
    <xf numFmtId="0" fontId="66" fillId="33" borderId="0" xfId="0" applyFont="1" applyFill="1" applyBorder="1" applyAlignment="1">
      <alignment horizontal="left"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1" fontId="66" fillId="33" borderId="0" xfId="0" applyNumberFormat="1" applyFont="1" applyFill="1" applyBorder="1" applyAlignment="1">
      <alignment horizontal="left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 wrapText="1"/>
    </xf>
    <xf numFmtId="0" fontId="66" fillId="34" borderId="0" xfId="0" applyFont="1" applyFill="1" applyAlignment="1">
      <alignment vertical="center"/>
    </xf>
    <xf numFmtId="0" fontId="66" fillId="34" borderId="0" xfId="0" applyFont="1" applyFill="1" applyAlignment="1">
      <alignment/>
    </xf>
    <xf numFmtId="0" fontId="66" fillId="0" borderId="0" xfId="0" applyFont="1" applyFill="1" applyAlignment="1">
      <alignment/>
    </xf>
    <xf numFmtId="1" fontId="66" fillId="0" borderId="0" xfId="0" applyNumberFormat="1" applyFont="1" applyBorder="1" applyAlignment="1">
      <alignment/>
    </xf>
    <xf numFmtId="1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6" fillId="0" borderId="14" xfId="0" applyFont="1" applyBorder="1" applyAlignment="1">
      <alignment wrapText="1"/>
    </xf>
    <xf numFmtId="0" fontId="66" fillId="0" borderId="0" xfId="0" applyFont="1" applyAlignment="1">
      <alignment horizontal="left"/>
    </xf>
    <xf numFmtId="0" fontId="66" fillId="0" borderId="0" xfId="0" applyFont="1" applyBorder="1" applyAlignment="1">
      <alignment/>
    </xf>
    <xf numFmtId="0" fontId="66" fillId="33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wrapText="1"/>
    </xf>
    <xf numFmtId="1" fontId="66" fillId="0" borderId="0" xfId="0" applyNumberFormat="1" applyFont="1" applyFill="1" applyBorder="1" applyAlignment="1">
      <alignment horizontal="center" wrapText="1"/>
    </xf>
    <xf numFmtId="1" fontId="66" fillId="0" borderId="14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1" fontId="66" fillId="0" borderId="18" xfId="0" applyNumberFormat="1" applyFont="1" applyFill="1" applyBorder="1" applyAlignment="1">
      <alignment/>
    </xf>
    <xf numFmtId="1" fontId="66" fillId="0" borderId="13" xfId="0" applyNumberFormat="1" applyFont="1" applyBorder="1" applyAlignment="1">
      <alignment/>
    </xf>
    <xf numFmtId="1" fontId="66" fillId="0" borderId="0" xfId="0" applyNumberFormat="1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33" borderId="0" xfId="0" applyFont="1" applyFill="1" applyBorder="1" applyAlignment="1">
      <alignment horizontal="center" textRotation="255" wrapText="1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0" fontId="66" fillId="33" borderId="0" xfId="0" applyFont="1" applyFill="1" applyBorder="1" applyAlignment="1">
      <alignment horizontal="center"/>
    </xf>
    <xf numFmtId="0" fontId="66" fillId="35" borderId="0" xfId="0" applyFont="1" applyFill="1" applyBorder="1" applyAlignment="1">
      <alignment/>
    </xf>
    <xf numFmtId="0" fontId="66" fillId="35" borderId="0" xfId="0" applyFont="1" applyFill="1" applyBorder="1" applyAlignment="1">
      <alignment horizontal="center"/>
    </xf>
    <xf numFmtId="0" fontId="4" fillId="36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36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6" borderId="0" xfId="0" applyNumberFormat="1" applyFont="1" applyFill="1" applyAlignment="1">
      <alignment wrapText="1"/>
    </xf>
    <xf numFmtId="1" fontId="5" fillId="36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6" borderId="0" xfId="0" applyNumberFormat="1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20" xfId="0" applyNumberFormat="1" applyFont="1" applyFill="1" applyBorder="1" applyAlignment="1">
      <alignment wrapText="1"/>
    </xf>
    <xf numFmtId="1" fontId="5" fillId="36" borderId="0" xfId="0" applyNumberFormat="1" applyFont="1" applyFill="1" applyBorder="1" applyAlignment="1">
      <alignment horizontal="center" wrapText="1"/>
    </xf>
    <xf numFmtId="1" fontId="5" fillId="36" borderId="12" xfId="0" applyNumberFormat="1" applyFont="1" applyFill="1" applyBorder="1" applyAlignment="1">
      <alignment wrapText="1"/>
    </xf>
    <xf numFmtId="1" fontId="5" fillId="0" borderId="0" xfId="0" applyNumberFormat="1" applyFont="1" applyAlignment="1">
      <alignment wrapText="1"/>
    </xf>
    <xf numFmtId="1" fontId="4" fillId="9" borderId="10" xfId="0" applyNumberFormat="1" applyFont="1" applyFill="1" applyBorder="1" applyAlignment="1">
      <alignment wrapText="1"/>
    </xf>
    <xf numFmtId="1" fontId="4" fillId="9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 horizontal="center" wrapText="1"/>
    </xf>
    <xf numFmtId="1" fontId="4" fillId="8" borderId="10" xfId="0" applyNumberFormat="1" applyFont="1" applyFill="1" applyBorder="1" applyAlignment="1">
      <alignment wrapText="1"/>
    </xf>
    <xf numFmtId="1" fontId="4" fillId="8" borderId="10" xfId="0" applyNumberFormat="1" applyFont="1" applyFill="1" applyBorder="1" applyAlignment="1">
      <alignment horizontal="center" wrapText="1"/>
    </xf>
    <xf numFmtId="1" fontId="67" fillId="0" borderId="0" xfId="0" applyNumberFormat="1" applyFont="1" applyAlignment="1">
      <alignment wrapText="1"/>
    </xf>
    <xf numFmtId="0" fontId="4" fillId="37" borderId="0" xfId="0" applyFont="1" applyFill="1" applyAlignment="1">
      <alignment wrapText="1"/>
    </xf>
    <xf numFmtId="1" fontId="4" fillId="37" borderId="10" xfId="0" applyNumberFormat="1" applyFont="1" applyFill="1" applyBorder="1" applyAlignment="1">
      <alignment wrapText="1"/>
    </xf>
    <xf numFmtId="1" fontId="4" fillId="37" borderId="10" xfId="0" applyNumberFormat="1" applyFont="1" applyFill="1" applyBorder="1" applyAlignment="1">
      <alignment horizontal="center" wrapText="1"/>
    </xf>
    <xf numFmtId="1" fontId="67" fillId="37" borderId="0" xfId="0" applyNumberFormat="1" applyFont="1" applyFill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167" fontId="5" fillId="36" borderId="10" xfId="0" applyNumberFormat="1" applyFont="1" applyFill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" fontId="4" fillId="38" borderId="0" xfId="0" applyNumberFormat="1" applyFont="1" applyFill="1" applyAlignment="1">
      <alignment wrapText="1"/>
    </xf>
    <xf numFmtId="1" fontId="6" fillId="38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1" fontId="5" fillId="39" borderId="10" xfId="0" applyNumberFormat="1" applyFont="1" applyFill="1" applyBorder="1" applyAlignment="1">
      <alignment horizontal="right" wrapText="1"/>
    </xf>
    <xf numFmtId="167" fontId="5" fillId="39" borderId="1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67" fontId="5" fillId="39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wrapText="1"/>
    </xf>
    <xf numFmtId="1" fontId="5" fillId="36" borderId="0" xfId="0" applyNumberFormat="1" applyFont="1" applyFill="1" applyAlignment="1">
      <alignment horizontal="right" wrapText="1"/>
    </xf>
    <xf numFmtId="1" fontId="4" fillId="36" borderId="0" xfId="0" applyNumberFormat="1" applyFont="1" applyFill="1" applyAlignment="1">
      <alignment horizontal="right" wrapText="1"/>
    </xf>
    <xf numFmtId="1" fontId="4" fillId="33" borderId="2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wrapText="1"/>
    </xf>
    <xf numFmtId="0" fontId="4" fillId="9" borderId="25" xfId="53" applyFont="1" applyFill="1" applyBorder="1" applyAlignment="1">
      <alignment wrapText="1"/>
      <protection/>
    </xf>
    <xf numFmtId="0" fontId="4" fillId="9" borderId="26" xfId="0" applyFont="1" applyFill="1" applyBorder="1" applyAlignment="1">
      <alignment horizontal="center" wrapText="1"/>
    </xf>
    <xf numFmtId="0" fontId="4" fillId="9" borderId="27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center" wrapText="1"/>
    </xf>
    <xf numFmtId="0" fontId="4" fillId="9" borderId="28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1" fontId="4" fillId="9" borderId="26" xfId="0" applyNumberFormat="1" applyFont="1" applyFill="1" applyBorder="1" applyAlignment="1">
      <alignment horizontal="center" wrapText="1"/>
    </xf>
    <xf numFmtId="1" fontId="4" fillId="9" borderId="27" xfId="0" applyNumberFormat="1" applyFont="1" applyFill="1" applyBorder="1" applyAlignment="1">
      <alignment horizontal="center" wrapText="1"/>
    </xf>
    <xf numFmtId="1" fontId="4" fillId="9" borderId="29" xfId="0" applyNumberFormat="1" applyFont="1" applyFill="1" applyBorder="1" applyAlignment="1">
      <alignment horizontal="center" wrapText="1"/>
    </xf>
    <xf numFmtId="1" fontId="4" fillId="9" borderId="28" xfId="0" applyNumberFormat="1" applyFont="1" applyFill="1" applyBorder="1" applyAlignment="1">
      <alignment horizontal="center" wrapText="1"/>
    </xf>
    <xf numFmtId="1" fontId="4" fillId="9" borderId="15" xfId="0" applyNumberFormat="1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left" wrapText="1"/>
    </xf>
    <xf numFmtId="167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0" fontId="4" fillId="9" borderId="30" xfId="0" applyFont="1" applyFill="1" applyBorder="1" applyAlignment="1">
      <alignment horizontal="center" wrapText="1"/>
    </xf>
    <xf numFmtId="0" fontId="4" fillId="9" borderId="10" xfId="53" applyFont="1" applyFill="1" applyBorder="1" applyAlignment="1">
      <alignment wrapText="1"/>
      <protection/>
    </xf>
    <xf numFmtId="0" fontId="4" fillId="9" borderId="13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1" fontId="4" fillId="9" borderId="13" xfId="0" applyNumberFormat="1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left" wrapText="1"/>
    </xf>
    <xf numFmtId="0" fontId="4" fillId="8" borderId="30" xfId="0" applyFont="1" applyFill="1" applyBorder="1" applyAlignment="1">
      <alignment horizontal="center" wrapText="1"/>
    </xf>
    <xf numFmtId="0" fontId="4" fillId="8" borderId="10" xfId="53" applyFont="1" applyFill="1" applyBorder="1" applyAlignment="1">
      <alignment wrapText="1"/>
      <protection/>
    </xf>
    <xf numFmtId="0" fontId="4" fillId="8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1" fontId="4" fillId="8" borderId="13" xfId="0" applyNumberFormat="1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left" wrapText="1"/>
    </xf>
    <xf numFmtId="167" fontId="4" fillId="8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0" fontId="4" fillId="16" borderId="30" xfId="0" applyFont="1" applyFill="1" applyBorder="1" applyAlignment="1">
      <alignment horizontal="center" wrapText="1"/>
    </xf>
    <xf numFmtId="0" fontId="4" fillId="16" borderId="10" xfId="53" applyFont="1" applyFill="1" applyBorder="1" applyAlignment="1">
      <alignment wrapText="1"/>
      <protection/>
    </xf>
    <xf numFmtId="0" fontId="4" fillId="16" borderId="13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4" fillId="16" borderId="11" xfId="0" applyFont="1" applyFill="1" applyBorder="1" applyAlignment="1">
      <alignment horizontal="center" wrapText="1"/>
    </xf>
    <xf numFmtId="1" fontId="4" fillId="16" borderId="13" xfId="0" applyNumberFormat="1" applyFont="1" applyFill="1" applyBorder="1" applyAlignment="1">
      <alignment horizontal="center" wrapText="1"/>
    </xf>
    <xf numFmtId="1" fontId="4" fillId="16" borderId="10" xfId="0" applyNumberFormat="1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left" wrapText="1"/>
    </xf>
    <xf numFmtId="167" fontId="4" fillId="16" borderId="0" xfId="0" applyNumberFormat="1" applyFont="1" applyFill="1" applyAlignment="1">
      <alignment/>
    </xf>
    <xf numFmtId="0" fontId="4" fillId="16" borderId="0" xfId="0" applyFont="1" applyFill="1" applyAlignment="1">
      <alignment/>
    </xf>
    <xf numFmtId="0" fontId="4" fillId="8" borderId="10" xfId="53" applyFont="1" applyFill="1" applyBorder="1" applyAlignment="1">
      <alignment horizontal="left" wrapText="1"/>
      <protection/>
    </xf>
    <xf numFmtId="0" fontId="4" fillId="8" borderId="1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4" fillId="8" borderId="31" xfId="0" applyFont="1" applyFill="1" applyBorder="1" applyAlignment="1">
      <alignment wrapText="1"/>
    </xf>
    <xf numFmtId="0" fontId="4" fillId="8" borderId="32" xfId="0" applyFont="1" applyFill="1" applyBorder="1" applyAlignment="1">
      <alignment wrapText="1"/>
    </xf>
    <xf numFmtId="1" fontId="4" fillId="8" borderId="20" xfId="0" applyNumberFormat="1" applyFont="1" applyFill="1" applyBorder="1" applyAlignment="1">
      <alignment wrapText="1"/>
    </xf>
    <xf numFmtId="0" fontId="4" fillId="9" borderId="10" xfId="0" applyFont="1" applyFill="1" applyBorder="1" applyAlignment="1">
      <alignment wrapText="1"/>
    </xf>
    <xf numFmtId="0" fontId="4" fillId="9" borderId="10" xfId="53" applyFont="1" applyFill="1" applyBorder="1" applyAlignment="1">
      <alignment horizontal="left" wrapText="1"/>
      <protection/>
    </xf>
    <xf numFmtId="0" fontId="4" fillId="8" borderId="33" xfId="0" applyFont="1" applyFill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8" borderId="12" xfId="0" applyFont="1" applyFill="1" applyBorder="1" applyAlignment="1">
      <alignment wrapText="1"/>
    </xf>
    <xf numFmtId="0" fontId="4" fillId="8" borderId="28" xfId="0" applyFont="1" applyFill="1" applyBorder="1" applyAlignment="1">
      <alignment wrapText="1"/>
    </xf>
    <xf numFmtId="0" fontId="4" fillId="8" borderId="34" xfId="0" applyFont="1" applyFill="1" applyBorder="1" applyAlignment="1">
      <alignment wrapText="1"/>
    </xf>
    <xf numFmtId="1" fontId="4" fillId="8" borderId="25" xfId="0" applyNumberFormat="1" applyFont="1" applyFill="1" applyBorder="1" applyAlignment="1">
      <alignment/>
    </xf>
    <xf numFmtId="0" fontId="4" fillId="8" borderId="25" xfId="0" applyFont="1" applyFill="1" applyBorder="1" applyAlignment="1">
      <alignment wrapText="1"/>
    </xf>
    <xf numFmtId="0" fontId="4" fillId="8" borderId="18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1" fontId="4" fillId="8" borderId="25" xfId="0" applyNumberFormat="1" applyFont="1" applyFill="1" applyBorder="1" applyAlignment="1">
      <alignment wrapText="1"/>
    </xf>
    <xf numFmtId="0" fontId="4" fillId="33" borderId="3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" fontId="4" fillId="33" borderId="14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/>
    </xf>
    <xf numFmtId="0" fontId="4" fillId="8" borderId="10" xfId="0" applyFont="1" applyFill="1" applyBorder="1" applyAlignment="1">
      <alignment wrapText="1"/>
    </xf>
    <xf numFmtId="2" fontId="4" fillId="8" borderId="0" xfId="0" applyNumberFormat="1" applyFont="1" applyFill="1" applyAlignment="1">
      <alignment/>
    </xf>
    <xf numFmtId="2" fontId="4" fillId="9" borderId="0" xfId="0" applyNumberFormat="1" applyFont="1" applyFill="1" applyAlignment="1">
      <alignment/>
    </xf>
    <xf numFmtId="1" fontId="4" fillId="16" borderId="10" xfId="0" applyNumberFormat="1" applyFont="1" applyFill="1" applyBorder="1" applyAlignment="1">
      <alignment wrapText="1"/>
    </xf>
    <xf numFmtId="2" fontId="4" fillId="16" borderId="0" xfId="0" applyNumberFormat="1" applyFont="1" applyFill="1" applyAlignment="1">
      <alignment/>
    </xf>
    <xf numFmtId="2" fontId="4" fillId="37" borderId="0" xfId="0" applyNumberFormat="1" applyFont="1" applyFill="1" applyAlignment="1">
      <alignment/>
    </xf>
    <xf numFmtId="0" fontId="4" fillId="18" borderId="10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1" fontId="4" fillId="33" borderId="20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left" wrapText="1"/>
    </xf>
    <xf numFmtId="1" fontId="4" fillId="33" borderId="2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1" fontId="66" fillId="33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167" fontId="68" fillId="9" borderId="0" xfId="0" applyNumberFormat="1" applyFont="1" applyFill="1" applyAlignment="1">
      <alignment/>
    </xf>
    <xf numFmtId="0" fontId="68" fillId="9" borderId="0" xfId="0" applyFont="1" applyFill="1" applyAlignment="1">
      <alignment/>
    </xf>
    <xf numFmtId="0" fontId="68" fillId="38" borderId="10" xfId="0" applyFont="1" applyFill="1" applyBorder="1" applyAlignment="1">
      <alignment horizontal="center" wrapText="1"/>
    </xf>
    <xf numFmtId="167" fontId="68" fillId="38" borderId="0" xfId="0" applyNumberFormat="1" applyFont="1" applyFill="1" applyAlignment="1">
      <alignment/>
    </xf>
    <xf numFmtId="0" fontId="68" fillId="38" borderId="0" xfId="0" applyFont="1" applyFill="1" applyAlignment="1">
      <alignment/>
    </xf>
    <xf numFmtId="0" fontId="68" fillId="38" borderId="20" xfId="0" applyFont="1" applyFill="1" applyBorder="1" applyAlignment="1">
      <alignment horizontal="center" wrapText="1"/>
    </xf>
    <xf numFmtId="1" fontId="4" fillId="37" borderId="0" xfId="0" applyNumberFormat="1" applyFont="1" applyFill="1" applyAlignment="1">
      <alignment wrapText="1"/>
    </xf>
    <xf numFmtId="0" fontId="4" fillId="38" borderId="10" xfId="53" applyFont="1" applyFill="1" applyBorder="1" applyAlignment="1">
      <alignment wrapText="1"/>
      <protection/>
    </xf>
    <xf numFmtId="0" fontId="4" fillId="38" borderId="13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1" fontId="4" fillId="38" borderId="10" xfId="0" applyNumberFormat="1" applyFont="1" applyFill="1" applyBorder="1" applyAlignment="1">
      <alignment horizontal="center" wrapText="1"/>
    </xf>
    <xf numFmtId="1" fontId="4" fillId="38" borderId="13" xfId="0" applyNumberFormat="1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left" wrapText="1"/>
    </xf>
    <xf numFmtId="0" fontId="69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1" fontId="69" fillId="33" borderId="10" xfId="0" applyNumberFormat="1" applyFont="1" applyFill="1" applyBorder="1" applyAlignment="1">
      <alignment horizontal="center" wrapText="1"/>
    </xf>
    <xf numFmtId="167" fontId="7" fillId="33" borderId="10" xfId="0" applyNumberFormat="1" applyFont="1" applyFill="1" applyBorder="1" applyAlignment="1">
      <alignment horizontal="center" wrapText="1"/>
    </xf>
    <xf numFmtId="1" fontId="69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20" xfId="0" applyNumberFormat="1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center" wrapText="1"/>
    </xf>
    <xf numFmtId="1" fontId="4" fillId="33" borderId="37" xfId="0" applyNumberFormat="1" applyFont="1" applyFill="1" applyBorder="1" applyAlignment="1">
      <alignment horizontal="center" wrapText="1"/>
    </xf>
    <xf numFmtId="1" fontId="4" fillId="33" borderId="38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25" xfId="0" applyNumberFormat="1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16" borderId="13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" fontId="4" fillId="33" borderId="40" xfId="0" applyNumberFormat="1" applyFont="1" applyFill="1" applyBorder="1" applyAlignment="1">
      <alignment horizontal="center" vertical="center" wrapText="1"/>
    </xf>
    <xf numFmtId="1" fontId="4" fillId="33" borderId="41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0" fontId="4" fillId="9" borderId="43" xfId="0" applyFont="1" applyFill="1" applyBorder="1" applyAlignment="1">
      <alignment horizontal="center" wrapText="1"/>
    </xf>
    <xf numFmtId="0" fontId="4" fillId="9" borderId="24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/>
    </xf>
    <xf numFmtId="0" fontId="4" fillId="16" borderId="10" xfId="53" applyFont="1" applyFill="1" applyBorder="1" applyAlignment="1">
      <alignment horizontal="left" wrapText="1"/>
      <protection/>
    </xf>
    <xf numFmtId="0" fontId="4" fillId="9" borderId="10" xfId="53" applyFont="1" applyFill="1" applyBorder="1" applyAlignment="1">
      <alignment horizontal="left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16" borderId="43" xfId="0" applyFont="1" applyFill="1" applyBorder="1" applyAlignment="1">
      <alignment horizontal="center" wrapText="1"/>
    </xf>
    <xf numFmtId="0" fontId="4" fillId="16" borderId="44" xfId="0" applyFont="1" applyFill="1" applyBorder="1" applyAlignment="1">
      <alignment horizontal="center" wrapText="1"/>
    </xf>
    <xf numFmtId="0" fontId="4" fillId="16" borderId="24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44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left"/>
    </xf>
    <xf numFmtId="0" fontId="66" fillId="0" borderId="27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6" fillId="0" borderId="44" xfId="0" applyFont="1" applyFill="1" applyBorder="1" applyAlignment="1">
      <alignment horizontal="left" wrapText="1"/>
    </xf>
    <xf numFmtId="0" fontId="66" fillId="0" borderId="26" xfId="0" applyFont="1" applyBorder="1" applyAlignment="1">
      <alignment horizontal="left" wrapText="1"/>
    </xf>
    <xf numFmtId="0" fontId="66" fillId="0" borderId="10" xfId="0" applyFont="1" applyFill="1" applyBorder="1" applyAlignment="1">
      <alignment horizontal="center" wrapText="1"/>
    </xf>
    <xf numFmtId="0" fontId="66" fillId="0" borderId="25" xfId="0" applyFont="1" applyFill="1" applyBorder="1" applyAlignment="1">
      <alignment/>
    </xf>
    <xf numFmtId="0" fontId="69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1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textRotation="90" wrapText="1"/>
    </xf>
    <xf numFmtId="0" fontId="69" fillId="33" borderId="20" xfId="0" applyFont="1" applyFill="1" applyBorder="1" applyAlignment="1">
      <alignment horizontal="center" wrapText="1"/>
    </xf>
    <xf numFmtId="0" fontId="69" fillId="33" borderId="25" xfId="0" applyFont="1" applyFill="1" applyBorder="1" applyAlignment="1">
      <alignment horizontal="center" wrapText="1"/>
    </xf>
    <xf numFmtId="0" fontId="70" fillId="33" borderId="17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wrapText="1"/>
    </xf>
    <xf numFmtId="0" fontId="66" fillId="0" borderId="10" xfId="0" applyFont="1" applyFill="1" applyBorder="1" applyAlignment="1">
      <alignment/>
    </xf>
    <xf numFmtId="1" fontId="69" fillId="33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5" fillId="36" borderId="27" xfId="0" applyNumberFormat="1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5" fillId="36" borderId="20" xfId="0" applyNumberFormat="1" applyFont="1" applyFill="1" applyBorder="1" applyAlignment="1">
      <alignment horizontal="center" wrapText="1"/>
    </xf>
    <xf numFmtId="1" fontId="4" fillId="33" borderId="20" xfId="0" applyNumberFormat="1" applyFont="1" applyFill="1" applyBorder="1" applyAlignment="1">
      <alignment horizontal="center" wrapText="1"/>
    </xf>
    <xf numFmtId="0" fontId="71" fillId="0" borderId="10" xfId="52" applyFont="1" applyBorder="1" applyAlignment="1">
      <alignment horizontal="center" vertical="center" textRotation="90" wrapText="1"/>
      <protection/>
    </xf>
    <xf numFmtId="0" fontId="72" fillId="0" borderId="10" xfId="52" applyFont="1" applyBorder="1" applyAlignment="1">
      <alignment horizontal="center" vertical="center" textRotation="90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0" fontId="60" fillId="0" borderId="20" xfId="52" applyFont="1" applyBorder="1" applyAlignment="1">
      <alignment horizontal="center" vertical="center" wrapText="1"/>
      <protection/>
    </xf>
    <xf numFmtId="0" fontId="60" fillId="0" borderId="27" xfId="52" applyFont="1" applyBorder="1" applyAlignment="1">
      <alignment horizontal="center" vertical="center" wrapText="1"/>
      <protection/>
    </xf>
    <xf numFmtId="0" fontId="60" fillId="0" borderId="25" xfId="52" applyFont="1" applyBorder="1" applyAlignment="1">
      <alignment horizontal="center" vertical="center" wrapText="1"/>
      <protection/>
    </xf>
    <xf numFmtId="0" fontId="69" fillId="33" borderId="0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3"/>
  <sheetViews>
    <sheetView view="pageBreakPreview" zoomScale="110" zoomScaleNormal="110" zoomScaleSheetLayoutView="110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I1" sqref="AI1"/>
    </sheetView>
  </sheetViews>
  <sheetFormatPr defaultColWidth="9.00390625" defaultRowHeight="12.75"/>
  <cols>
    <col min="1" max="1" width="3.125" style="135" customWidth="1"/>
    <col min="2" max="2" width="24.00390625" style="135" customWidth="1"/>
    <col min="3" max="3" width="6.875" style="135" customWidth="1"/>
    <col min="4" max="4" width="5.875" style="135" customWidth="1"/>
    <col min="5" max="5" width="4.75390625" style="135" customWidth="1"/>
    <col min="6" max="6" width="6.00390625" style="135" customWidth="1"/>
    <col min="7" max="7" width="5.25390625" style="135" customWidth="1"/>
    <col min="8" max="8" width="5.75390625" style="135" customWidth="1"/>
    <col min="9" max="9" width="5.625" style="135" customWidth="1"/>
    <col min="10" max="10" width="7.75390625" style="135" customWidth="1"/>
    <col min="11" max="11" width="7.125" style="135" customWidth="1"/>
    <col min="12" max="12" width="7.25390625" style="135" customWidth="1"/>
    <col min="13" max="13" width="9.625" style="135" customWidth="1"/>
    <col min="14" max="14" width="9.00390625" style="222" customWidth="1"/>
    <col min="15" max="15" width="8.375" style="135" customWidth="1"/>
    <col min="16" max="16" width="8.125" style="135" customWidth="1"/>
    <col min="17" max="22" width="4.375" style="214" customWidth="1"/>
    <col min="23" max="28" width="3.875" style="214" customWidth="1"/>
    <col min="29" max="30" width="3.75390625" style="214" customWidth="1"/>
    <col min="31" max="31" width="4.00390625" style="214" customWidth="1"/>
    <col min="32" max="32" width="3.875" style="214" customWidth="1"/>
    <col min="33" max="33" width="3.75390625" style="214" customWidth="1"/>
    <col min="34" max="34" width="4.625" style="214" customWidth="1"/>
    <col min="35" max="35" width="28.125" style="135" customWidth="1"/>
    <col min="36" max="16384" width="9.125" style="135" customWidth="1"/>
  </cols>
  <sheetData>
    <row r="1" spans="1:35" ht="17.25" customHeight="1">
      <c r="A1" s="295"/>
      <c r="B1" s="295"/>
      <c r="C1" s="331" t="s">
        <v>127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134">
        <v>44460</v>
      </c>
    </row>
    <row r="2" spans="1:35" ht="24.75" customHeight="1" thickBot="1">
      <c r="A2" s="334" t="s">
        <v>180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5"/>
      <c r="P2" s="335"/>
      <c r="Q2" s="335"/>
      <c r="R2" s="335"/>
      <c r="S2" s="335"/>
      <c r="T2" s="335"/>
      <c r="U2" s="335"/>
      <c r="V2" s="335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136"/>
    </row>
    <row r="3" spans="1:35" ht="12.75" thickBot="1">
      <c r="A3" s="322" t="s">
        <v>13</v>
      </c>
      <c r="B3" s="322" t="s">
        <v>14</v>
      </c>
      <c r="C3" s="322" t="s">
        <v>7</v>
      </c>
      <c r="D3" s="322"/>
      <c r="E3" s="322"/>
      <c r="F3" s="322"/>
      <c r="G3" s="322"/>
      <c r="H3" s="322"/>
      <c r="I3" s="306"/>
      <c r="J3" s="306"/>
      <c r="K3" s="306"/>
      <c r="L3" s="306"/>
      <c r="M3" s="322" t="s">
        <v>8</v>
      </c>
      <c r="N3" s="323"/>
      <c r="O3" s="314" t="s">
        <v>30</v>
      </c>
      <c r="P3" s="329" t="s">
        <v>29</v>
      </c>
      <c r="Q3" s="336" t="s">
        <v>1</v>
      </c>
      <c r="R3" s="337"/>
      <c r="S3" s="337"/>
      <c r="T3" s="337"/>
      <c r="U3" s="337"/>
      <c r="V3" s="338"/>
      <c r="W3" s="310" t="s">
        <v>0</v>
      </c>
      <c r="X3" s="309"/>
      <c r="Y3" s="309"/>
      <c r="Z3" s="309"/>
      <c r="AA3" s="309"/>
      <c r="AB3" s="309"/>
      <c r="AC3" s="309" t="s">
        <v>20</v>
      </c>
      <c r="AD3" s="309"/>
      <c r="AE3" s="309"/>
      <c r="AF3" s="309"/>
      <c r="AG3" s="309"/>
      <c r="AH3" s="309"/>
      <c r="AI3" s="306" t="s">
        <v>19</v>
      </c>
    </row>
    <row r="4" spans="1:35" ht="12">
      <c r="A4" s="322"/>
      <c r="B4" s="322"/>
      <c r="C4" s="322" t="s">
        <v>23</v>
      </c>
      <c r="D4" s="322"/>
      <c r="E4" s="322"/>
      <c r="F4" s="322"/>
      <c r="G4" s="322"/>
      <c r="H4" s="323"/>
      <c r="I4" s="319" t="s">
        <v>22</v>
      </c>
      <c r="J4" s="320"/>
      <c r="K4" s="320"/>
      <c r="L4" s="321"/>
      <c r="M4" s="328"/>
      <c r="N4" s="323"/>
      <c r="O4" s="315"/>
      <c r="P4" s="330"/>
      <c r="Q4" s="339"/>
      <c r="R4" s="309"/>
      <c r="S4" s="309"/>
      <c r="T4" s="309"/>
      <c r="U4" s="309"/>
      <c r="V4" s="340"/>
      <c r="W4" s="310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7"/>
    </row>
    <row r="5" spans="1:35" ht="12">
      <c r="A5" s="322"/>
      <c r="B5" s="322"/>
      <c r="C5" s="322" t="s">
        <v>4</v>
      </c>
      <c r="D5" s="322"/>
      <c r="E5" s="322"/>
      <c r="F5" s="322" t="s">
        <v>5</v>
      </c>
      <c r="G5" s="322"/>
      <c r="H5" s="323"/>
      <c r="I5" s="348" t="s">
        <v>24</v>
      </c>
      <c r="J5" s="322" t="s">
        <v>11</v>
      </c>
      <c r="K5" s="322" t="s">
        <v>12</v>
      </c>
      <c r="L5" s="327" t="s">
        <v>25</v>
      </c>
      <c r="M5" s="328" t="s">
        <v>10</v>
      </c>
      <c r="N5" s="323"/>
      <c r="O5" s="315"/>
      <c r="P5" s="330"/>
      <c r="Q5" s="339"/>
      <c r="R5" s="309"/>
      <c r="S5" s="309"/>
      <c r="T5" s="309"/>
      <c r="U5" s="309"/>
      <c r="V5" s="340"/>
      <c r="W5" s="310" t="s">
        <v>18</v>
      </c>
      <c r="X5" s="309"/>
      <c r="Y5" s="309"/>
      <c r="Z5" s="309"/>
      <c r="AA5" s="309"/>
      <c r="AB5" s="309"/>
      <c r="AC5" s="309" t="s">
        <v>18</v>
      </c>
      <c r="AD5" s="309"/>
      <c r="AE5" s="309"/>
      <c r="AF5" s="309"/>
      <c r="AG5" s="309"/>
      <c r="AH5" s="309"/>
      <c r="AI5" s="307"/>
    </row>
    <row r="6" spans="1:35" ht="12">
      <c r="A6" s="322"/>
      <c r="B6" s="322"/>
      <c r="C6" s="137" t="s">
        <v>24</v>
      </c>
      <c r="D6" s="137" t="s">
        <v>11</v>
      </c>
      <c r="E6" s="137" t="s">
        <v>12</v>
      </c>
      <c r="F6" s="137" t="s">
        <v>24</v>
      </c>
      <c r="G6" s="137" t="s">
        <v>11</v>
      </c>
      <c r="H6" s="138" t="s">
        <v>12</v>
      </c>
      <c r="I6" s="348"/>
      <c r="J6" s="322"/>
      <c r="K6" s="322"/>
      <c r="L6" s="327"/>
      <c r="M6" s="139" t="s">
        <v>4</v>
      </c>
      <c r="N6" s="138" t="s">
        <v>5</v>
      </c>
      <c r="O6" s="315"/>
      <c r="P6" s="330"/>
      <c r="Q6" s="140" t="s">
        <v>2</v>
      </c>
      <c r="R6" s="141" t="s">
        <v>3</v>
      </c>
      <c r="S6" s="141" t="s">
        <v>9</v>
      </c>
      <c r="T6" s="141" t="s">
        <v>11</v>
      </c>
      <c r="U6" s="141" t="s">
        <v>17</v>
      </c>
      <c r="V6" s="142" t="s">
        <v>12</v>
      </c>
      <c r="W6" s="143" t="s">
        <v>2</v>
      </c>
      <c r="X6" s="141" t="s">
        <v>3</v>
      </c>
      <c r="Y6" s="141" t="s">
        <v>9</v>
      </c>
      <c r="Z6" s="141" t="s">
        <v>11</v>
      </c>
      <c r="AA6" s="141" t="s">
        <v>17</v>
      </c>
      <c r="AB6" s="141" t="s">
        <v>12</v>
      </c>
      <c r="AC6" s="141" t="s">
        <v>2</v>
      </c>
      <c r="AD6" s="141" t="s">
        <v>3</v>
      </c>
      <c r="AE6" s="141" t="s">
        <v>9</v>
      </c>
      <c r="AF6" s="141" t="s">
        <v>11</v>
      </c>
      <c r="AG6" s="141" t="s">
        <v>17</v>
      </c>
      <c r="AH6" s="141" t="s">
        <v>12</v>
      </c>
      <c r="AI6" s="308"/>
    </row>
    <row r="7" spans="1:36" s="158" customFormat="1" ht="24">
      <c r="A7" s="144">
        <v>1</v>
      </c>
      <c r="B7" s="145" t="s">
        <v>86</v>
      </c>
      <c r="C7" s="146">
        <v>3</v>
      </c>
      <c r="D7" s="147"/>
      <c r="E7" s="148"/>
      <c r="F7" s="149"/>
      <c r="G7" s="150"/>
      <c r="H7" s="148"/>
      <c r="I7" s="130">
        <f>SUM(C7,F7)</f>
        <v>3</v>
      </c>
      <c r="J7" s="130">
        <f>SUM(D7,G7)</f>
        <v>0</v>
      </c>
      <c r="K7" s="130">
        <f>SUM(E7,H7)</f>
        <v>0</v>
      </c>
      <c r="L7" s="132">
        <f aca="true" t="shared" si="0" ref="L7:L17">SUM(I7:K7)</f>
        <v>3</v>
      </c>
      <c r="M7" s="146" t="s">
        <v>32</v>
      </c>
      <c r="N7" s="148"/>
      <c r="O7" s="72">
        <f>SUM(Q7:T7)</f>
        <v>60</v>
      </c>
      <c r="P7" s="72">
        <f>SUM(Q7:V7)</f>
        <v>75</v>
      </c>
      <c r="Q7" s="72">
        <f aca="true" t="shared" si="1" ref="Q7:V10">SUM(W7,AC7)</f>
        <v>30</v>
      </c>
      <c r="R7" s="72">
        <f t="shared" si="1"/>
        <v>0</v>
      </c>
      <c r="S7" s="72">
        <f t="shared" si="1"/>
        <v>30</v>
      </c>
      <c r="T7" s="72">
        <f t="shared" si="1"/>
        <v>0</v>
      </c>
      <c r="U7" s="72">
        <f t="shared" si="1"/>
        <v>15</v>
      </c>
      <c r="V7" s="72">
        <f t="shared" si="1"/>
        <v>0</v>
      </c>
      <c r="W7" s="151">
        <v>30</v>
      </c>
      <c r="X7" s="152"/>
      <c r="Y7" s="152">
        <v>30</v>
      </c>
      <c r="Z7" s="152"/>
      <c r="AA7" s="152">
        <v>15</v>
      </c>
      <c r="AB7" s="153"/>
      <c r="AC7" s="154"/>
      <c r="AD7" s="155"/>
      <c r="AE7" s="155"/>
      <c r="AF7" s="152"/>
      <c r="AG7" s="155"/>
      <c r="AH7" s="153"/>
      <c r="AI7" s="156" t="s">
        <v>44</v>
      </c>
      <c r="AJ7" s="157"/>
    </row>
    <row r="8" spans="1:36" s="158" customFormat="1" ht="12">
      <c r="A8" s="159">
        <v>2</v>
      </c>
      <c r="B8" s="160" t="s">
        <v>171</v>
      </c>
      <c r="C8" s="161"/>
      <c r="D8" s="162"/>
      <c r="E8" s="162"/>
      <c r="F8" s="162">
        <v>3</v>
      </c>
      <c r="G8" s="162"/>
      <c r="H8" s="163"/>
      <c r="I8" s="130">
        <f aca="true" t="shared" si="2" ref="I8:I17">SUM(C8,F8)</f>
        <v>3</v>
      </c>
      <c r="J8" s="130">
        <f aca="true" t="shared" si="3" ref="J8:J17">SUM(D8,G8)</f>
        <v>0</v>
      </c>
      <c r="K8" s="130">
        <f aca="true" t="shared" si="4" ref="K8:K17">SUM(E8,H8)</f>
        <v>0</v>
      </c>
      <c r="L8" s="132">
        <f t="shared" si="0"/>
        <v>3</v>
      </c>
      <c r="M8" s="161"/>
      <c r="N8" s="163" t="s">
        <v>32</v>
      </c>
      <c r="O8" s="72">
        <f aca="true" t="shared" si="5" ref="O8:O15">SUM(Q8:T8)</f>
        <v>60</v>
      </c>
      <c r="P8" s="72">
        <f aca="true" t="shared" si="6" ref="P8:P15">SUM(Q8:V8)</f>
        <v>75</v>
      </c>
      <c r="Q8" s="72">
        <f t="shared" si="1"/>
        <v>30</v>
      </c>
      <c r="R8" s="72">
        <f t="shared" si="1"/>
        <v>0</v>
      </c>
      <c r="S8" s="72">
        <f t="shared" si="1"/>
        <v>30</v>
      </c>
      <c r="T8" s="72">
        <f t="shared" si="1"/>
        <v>0</v>
      </c>
      <c r="U8" s="72">
        <f t="shared" si="1"/>
        <v>15</v>
      </c>
      <c r="V8" s="72">
        <f t="shared" si="1"/>
        <v>0</v>
      </c>
      <c r="W8" s="164"/>
      <c r="X8" s="97"/>
      <c r="Y8" s="97"/>
      <c r="Z8" s="97"/>
      <c r="AA8" s="97"/>
      <c r="AB8" s="97"/>
      <c r="AC8" s="97">
        <v>30</v>
      </c>
      <c r="AD8" s="97"/>
      <c r="AE8" s="97">
        <v>30</v>
      </c>
      <c r="AF8" s="97"/>
      <c r="AG8" s="97">
        <v>15</v>
      </c>
      <c r="AH8" s="97"/>
      <c r="AI8" s="165" t="s">
        <v>45</v>
      </c>
      <c r="AJ8" s="157"/>
    </row>
    <row r="9" spans="1:36" s="174" customFormat="1" ht="24">
      <c r="A9" s="166">
        <v>3</v>
      </c>
      <c r="B9" s="167" t="s">
        <v>139</v>
      </c>
      <c r="C9" s="168">
        <v>3</v>
      </c>
      <c r="D9" s="169"/>
      <c r="E9" s="169"/>
      <c r="F9" s="169"/>
      <c r="G9" s="169"/>
      <c r="H9" s="170"/>
      <c r="I9" s="130">
        <f t="shared" si="2"/>
        <v>3</v>
      </c>
      <c r="J9" s="130">
        <f t="shared" si="3"/>
        <v>0</v>
      </c>
      <c r="K9" s="130">
        <f t="shared" si="4"/>
        <v>0</v>
      </c>
      <c r="L9" s="132">
        <f t="shared" si="0"/>
        <v>3</v>
      </c>
      <c r="M9" s="168" t="s">
        <v>32</v>
      </c>
      <c r="N9" s="170"/>
      <c r="O9" s="72">
        <f t="shared" si="5"/>
        <v>45</v>
      </c>
      <c r="P9" s="72">
        <f t="shared" si="6"/>
        <v>65</v>
      </c>
      <c r="Q9" s="72">
        <f t="shared" si="1"/>
        <v>15</v>
      </c>
      <c r="R9" s="72">
        <f t="shared" si="1"/>
        <v>30</v>
      </c>
      <c r="S9" s="72">
        <f t="shared" si="1"/>
        <v>0</v>
      </c>
      <c r="T9" s="72">
        <f t="shared" si="1"/>
        <v>0</v>
      </c>
      <c r="U9" s="72">
        <f t="shared" si="1"/>
        <v>20</v>
      </c>
      <c r="V9" s="72">
        <f t="shared" si="1"/>
        <v>0</v>
      </c>
      <c r="W9" s="171">
        <v>15</v>
      </c>
      <c r="X9" s="101">
        <v>30</v>
      </c>
      <c r="Y9" s="101"/>
      <c r="Z9" s="101"/>
      <c r="AA9" s="101">
        <v>20</v>
      </c>
      <c r="AB9" s="101"/>
      <c r="AC9" s="101"/>
      <c r="AD9" s="101"/>
      <c r="AE9" s="101"/>
      <c r="AF9" s="101"/>
      <c r="AG9" s="101"/>
      <c r="AH9" s="101"/>
      <c r="AI9" s="172" t="s">
        <v>124</v>
      </c>
      <c r="AJ9" s="173"/>
    </row>
    <row r="10" spans="1:36" s="174" customFormat="1" ht="24">
      <c r="A10" s="166">
        <v>4</v>
      </c>
      <c r="B10" s="167" t="s">
        <v>100</v>
      </c>
      <c r="C10" s="168">
        <v>9</v>
      </c>
      <c r="D10" s="169"/>
      <c r="E10" s="169"/>
      <c r="F10" s="169"/>
      <c r="G10" s="169">
        <v>3</v>
      </c>
      <c r="H10" s="170">
        <v>4</v>
      </c>
      <c r="I10" s="130">
        <f t="shared" si="2"/>
        <v>9</v>
      </c>
      <c r="J10" s="130">
        <f t="shared" si="3"/>
        <v>3</v>
      </c>
      <c r="K10" s="130">
        <f t="shared" si="4"/>
        <v>4</v>
      </c>
      <c r="L10" s="132">
        <f t="shared" si="0"/>
        <v>16</v>
      </c>
      <c r="M10" s="168"/>
      <c r="N10" s="170" t="s">
        <v>32</v>
      </c>
      <c r="O10" s="72">
        <f t="shared" si="5"/>
        <v>295</v>
      </c>
      <c r="P10" s="72">
        <f t="shared" si="6"/>
        <v>455</v>
      </c>
      <c r="Q10" s="72">
        <f t="shared" si="1"/>
        <v>15</v>
      </c>
      <c r="R10" s="72">
        <f t="shared" si="1"/>
        <v>0</v>
      </c>
      <c r="S10" s="72">
        <f t="shared" si="1"/>
        <v>200</v>
      </c>
      <c r="T10" s="72">
        <f t="shared" si="1"/>
        <v>80</v>
      </c>
      <c r="U10" s="72">
        <f t="shared" si="1"/>
        <v>40</v>
      </c>
      <c r="V10" s="72">
        <f t="shared" si="1"/>
        <v>120</v>
      </c>
      <c r="W10" s="171">
        <v>15</v>
      </c>
      <c r="X10" s="101"/>
      <c r="Y10" s="101">
        <v>120</v>
      </c>
      <c r="Z10" s="101"/>
      <c r="AA10" s="101">
        <v>40</v>
      </c>
      <c r="AB10" s="101"/>
      <c r="AC10" s="101"/>
      <c r="AD10" s="101"/>
      <c r="AE10" s="101">
        <v>80</v>
      </c>
      <c r="AF10" s="101">
        <v>80</v>
      </c>
      <c r="AG10" s="101"/>
      <c r="AH10" s="101">
        <v>120</v>
      </c>
      <c r="AI10" s="172" t="s">
        <v>46</v>
      </c>
      <c r="AJ10" s="173"/>
    </row>
    <row r="11" spans="1:36" s="184" customFormat="1" ht="24">
      <c r="A11" s="175">
        <v>5</v>
      </c>
      <c r="B11" s="176" t="s">
        <v>88</v>
      </c>
      <c r="C11" s="177">
        <v>2</v>
      </c>
      <c r="D11" s="178"/>
      <c r="E11" s="178"/>
      <c r="F11" s="178"/>
      <c r="G11" s="178"/>
      <c r="H11" s="179"/>
      <c r="I11" s="130">
        <f t="shared" si="2"/>
        <v>2</v>
      </c>
      <c r="J11" s="130">
        <f t="shared" si="3"/>
        <v>0</v>
      </c>
      <c r="K11" s="130">
        <f t="shared" si="4"/>
        <v>0</v>
      </c>
      <c r="L11" s="132">
        <f t="shared" si="0"/>
        <v>2</v>
      </c>
      <c r="M11" s="177" t="s">
        <v>31</v>
      </c>
      <c r="N11" s="179"/>
      <c r="O11" s="72">
        <f t="shared" si="5"/>
        <v>25</v>
      </c>
      <c r="P11" s="72">
        <f t="shared" si="6"/>
        <v>35</v>
      </c>
      <c r="Q11" s="72">
        <f aca="true" t="shared" si="7" ref="Q11:Q33">SUM(W11,AC11)</f>
        <v>25</v>
      </c>
      <c r="R11" s="72">
        <f aca="true" t="shared" si="8" ref="R11:R33">SUM(X11,AD11)</f>
        <v>0</v>
      </c>
      <c r="S11" s="72">
        <f aca="true" t="shared" si="9" ref="S11:S33">SUM(Y11,AE11)</f>
        <v>0</v>
      </c>
      <c r="T11" s="72">
        <f aca="true" t="shared" si="10" ref="T11:T33">SUM(Z11,AF11)</f>
        <v>0</v>
      </c>
      <c r="U11" s="72">
        <f aca="true" t="shared" si="11" ref="U11:U33">SUM(AA11,AG11)</f>
        <v>10</v>
      </c>
      <c r="V11" s="72">
        <f aca="true" t="shared" si="12" ref="V11:V33">SUM(AB11,AH11)</f>
        <v>0</v>
      </c>
      <c r="W11" s="180">
        <v>25</v>
      </c>
      <c r="X11" s="181"/>
      <c r="Y11" s="181"/>
      <c r="Z11" s="181"/>
      <c r="AA11" s="181">
        <v>10</v>
      </c>
      <c r="AB11" s="181"/>
      <c r="AC11" s="181"/>
      <c r="AD11" s="181"/>
      <c r="AE11" s="181"/>
      <c r="AF11" s="181"/>
      <c r="AG11" s="181"/>
      <c r="AH11" s="181"/>
      <c r="AI11" s="182" t="s">
        <v>47</v>
      </c>
      <c r="AJ11" s="183"/>
    </row>
    <row r="12" spans="1:36" s="184" customFormat="1" ht="24">
      <c r="A12" s="175">
        <v>6</v>
      </c>
      <c r="B12" s="176" t="s">
        <v>172</v>
      </c>
      <c r="C12" s="177">
        <v>3</v>
      </c>
      <c r="D12" s="178"/>
      <c r="E12" s="178"/>
      <c r="F12" s="178"/>
      <c r="G12" s="178"/>
      <c r="H12" s="179"/>
      <c r="I12" s="130">
        <f t="shared" si="2"/>
        <v>3</v>
      </c>
      <c r="J12" s="130">
        <f t="shared" si="3"/>
        <v>0</v>
      </c>
      <c r="K12" s="130">
        <f t="shared" si="4"/>
        <v>0</v>
      </c>
      <c r="L12" s="132">
        <f t="shared" si="0"/>
        <v>3</v>
      </c>
      <c r="M12" s="177" t="s">
        <v>31</v>
      </c>
      <c r="N12" s="179"/>
      <c r="O12" s="72">
        <f t="shared" si="5"/>
        <v>50</v>
      </c>
      <c r="P12" s="72">
        <f t="shared" si="6"/>
        <v>60</v>
      </c>
      <c r="Q12" s="72">
        <f t="shared" si="7"/>
        <v>30</v>
      </c>
      <c r="R12" s="72">
        <f t="shared" si="8"/>
        <v>20</v>
      </c>
      <c r="S12" s="72">
        <f t="shared" si="9"/>
        <v>0</v>
      </c>
      <c r="T12" s="72">
        <f t="shared" si="10"/>
        <v>0</v>
      </c>
      <c r="U12" s="72">
        <f t="shared" si="11"/>
        <v>10</v>
      </c>
      <c r="V12" s="72">
        <f t="shared" si="12"/>
        <v>0</v>
      </c>
      <c r="W12" s="180">
        <v>30</v>
      </c>
      <c r="X12" s="181">
        <v>20</v>
      </c>
      <c r="Y12" s="181"/>
      <c r="Z12" s="181"/>
      <c r="AA12" s="181">
        <v>10</v>
      </c>
      <c r="AB12" s="181"/>
      <c r="AC12" s="181"/>
      <c r="AD12" s="181"/>
      <c r="AE12" s="181"/>
      <c r="AF12" s="181"/>
      <c r="AG12" s="181"/>
      <c r="AH12" s="181"/>
      <c r="AI12" s="182" t="s">
        <v>47</v>
      </c>
      <c r="AJ12" s="183"/>
    </row>
    <row r="13" spans="1:36" s="174" customFormat="1" ht="24">
      <c r="A13" s="166">
        <v>7</v>
      </c>
      <c r="B13" s="167" t="s">
        <v>101</v>
      </c>
      <c r="C13" s="168">
        <v>1</v>
      </c>
      <c r="D13" s="169">
        <v>1</v>
      </c>
      <c r="E13" s="169"/>
      <c r="F13" s="169"/>
      <c r="G13" s="169"/>
      <c r="H13" s="170"/>
      <c r="I13" s="130">
        <f t="shared" si="2"/>
        <v>1</v>
      </c>
      <c r="J13" s="130">
        <f t="shared" si="3"/>
        <v>1</v>
      </c>
      <c r="K13" s="130">
        <f t="shared" si="4"/>
        <v>0</v>
      </c>
      <c r="L13" s="132">
        <f t="shared" si="0"/>
        <v>2</v>
      </c>
      <c r="M13" s="168" t="s">
        <v>31</v>
      </c>
      <c r="N13" s="170"/>
      <c r="O13" s="72">
        <f t="shared" si="5"/>
        <v>35</v>
      </c>
      <c r="P13" s="72">
        <f t="shared" si="6"/>
        <v>55</v>
      </c>
      <c r="Q13" s="72">
        <f t="shared" si="7"/>
        <v>5</v>
      </c>
      <c r="R13" s="72">
        <f t="shared" si="8"/>
        <v>10</v>
      </c>
      <c r="S13" s="72">
        <f t="shared" si="9"/>
        <v>0</v>
      </c>
      <c r="T13" s="72">
        <f t="shared" si="10"/>
        <v>20</v>
      </c>
      <c r="U13" s="72">
        <f t="shared" si="11"/>
        <v>20</v>
      </c>
      <c r="V13" s="72">
        <f t="shared" si="12"/>
        <v>0</v>
      </c>
      <c r="W13" s="171">
        <v>5</v>
      </c>
      <c r="X13" s="101">
        <v>10</v>
      </c>
      <c r="Y13" s="101"/>
      <c r="Z13" s="101">
        <v>20</v>
      </c>
      <c r="AA13" s="101">
        <v>20</v>
      </c>
      <c r="AB13" s="101"/>
      <c r="AC13" s="101"/>
      <c r="AD13" s="101"/>
      <c r="AE13" s="101"/>
      <c r="AF13" s="101"/>
      <c r="AG13" s="101"/>
      <c r="AH13" s="101"/>
      <c r="AI13" s="172" t="s">
        <v>170</v>
      </c>
      <c r="AJ13" s="173"/>
    </row>
    <row r="14" spans="1:36" s="174" customFormat="1" ht="24">
      <c r="A14" s="166">
        <v>8</v>
      </c>
      <c r="B14" s="167" t="s">
        <v>91</v>
      </c>
      <c r="C14" s="168">
        <v>0.5</v>
      </c>
      <c r="D14" s="169">
        <v>1</v>
      </c>
      <c r="E14" s="169"/>
      <c r="F14" s="242">
        <v>0.5</v>
      </c>
      <c r="G14" s="169">
        <v>1</v>
      </c>
      <c r="H14" s="170">
        <v>6</v>
      </c>
      <c r="I14" s="130">
        <f t="shared" si="2"/>
        <v>1</v>
      </c>
      <c r="J14" s="130">
        <f t="shared" si="3"/>
        <v>2</v>
      </c>
      <c r="K14" s="130">
        <f t="shared" si="4"/>
        <v>6</v>
      </c>
      <c r="L14" s="132">
        <f t="shared" si="0"/>
        <v>9</v>
      </c>
      <c r="M14" s="168"/>
      <c r="N14" s="170" t="s">
        <v>31</v>
      </c>
      <c r="O14" s="72">
        <f t="shared" si="5"/>
        <v>90</v>
      </c>
      <c r="P14" s="72">
        <f t="shared" si="6"/>
        <v>250</v>
      </c>
      <c r="Q14" s="72">
        <f t="shared" si="7"/>
        <v>30</v>
      </c>
      <c r="R14" s="72">
        <f t="shared" si="8"/>
        <v>0</v>
      </c>
      <c r="S14" s="72">
        <f t="shared" si="9"/>
        <v>0</v>
      </c>
      <c r="T14" s="72">
        <f t="shared" si="10"/>
        <v>60</v>
      </c>
      <c r="U14" s="72">
        <f t="shared" si="11"/>
        <v>0</v>
      </c>
      <c r="V14" s="72">
        <f t="shared" si="12"/>
        <v>160</v>
      </c>
      <c r="W14" s="171">
        <v>15</v>
      </c>
      <c r="X14" s="101"/>
      <c r="Y14" s="101"/>
      <c r="Z14" s="101">
        <v>30</v>
      </c>
      <c r="AA14" s="101"/>
      <c r="AB14" s="101"/>
      <c r="AC14" s="101">
        <v>15</v>
      </c>
      <c r="AD14" s="101"/>
      <c r="AE14" s="101"/>
      <c r="AF14" s="101">
        <v>30</v>
      </c>
      <c r="AG14" s="101"/>
      <c r="AH14" s="101">
        <v>160</v>
      </c>
      <c r="AI14" s="172" t="s">
        <v>124</v>
      </c>
      <c r="AJ14" s="173"/>
    </row>
    <row r="15" spans="1:36" s="174" customFormat="1" ht="24">
      <c r="A15" s="166">
        <v>9</v>
      </c>
      <c r="B15" s="167" t="s">
        <v>140</v>
      </c>
      <c r="C15" s="168">
        <v>0.5</v>
      </c>
      <c r="D15" s="169"/>
      <c r="E15" s="169"/>
      <c r="F15" s="169">
        <v>1</v>
      </c>
      <c r="G15" s="169"/>
      <c r="H15" s="170"/>
      <c r="I15" s="130">
        <f t="shared" si="2"/>
        <v>1.5</v>
      </c>
      <c r="J15" s="130">
        <f t="shared" si="3"/>
        <v>0</v>
      </c>
      <c r="K15" s="130">
        <f t="shared" si="4"/>
        <v>0</v>
      </c>
      <c r="L15" s="132">
        <f t="shared" si="0"/>
        <v>1.5</v>
      </c>
      <c r="M15" s="168"/>
      <c r="N15" s="170" t="s">
        <v>31</v>
      </c>
      <c r="O15" s="72">
        <f t="shared" si="5"/>
        <v>20</v>
      </c>
      <c r="P15" s="72">
        <f t="shared" si="6"/>
        <v>45</v>
      </c>
      <c r="Q15" s="72">
        <f t="shared" si="7"/>
        <v>20</v>
      </c>
      <c r="R15" s="72">
        <f t="shared" si="8"/>
        <v>0</v>
      </c>
      <c r="S15" s="72">
        <f t="shared" si="9"/>
        <v>0</v>
      </c>
      <c r="T15" s="72">
        <f t="shared" si="10"/>
        <v>0</v>
      </c>
      <c r="U15" s="72">
        <f t="shared" si="11"/>
        <v>25</v>
      </c>
      <c r="V15" s="72">
        <f t="shared" si="12"/>
        <v>0</v>
      </c>
      <c r="W15" s="171">
        <v>10</v>
      </c>
      <c r="X15" s="101"/>
      <c r="Y15" s="101"/>
      <c r="Z15" s="101"/>
      <c r="AA15" s="101"/>
      <c r="AB15" s="101"/>
      <c r="AC15" s="101">
        <v>10</v>
      </c>
      <c r="AD15" s="101"/>
      <c r="AE15" s="101"/>
      <c r="AF15" s="101"/>
      <c r="AG15" s="101">
        <v>25</v>
      </c>
      <c r="AH15" s="101"/>
      <c r="AI15" s="172" t="s">
        <v>46</v>
      </c>
      <c r="AJ15" s="173"/>
    </row>
    <row r="16" spans="1:36" s="174" customFormat="1" ht="12">
      <c r="A16" s="166">
        <v>10</v>
      </c>
      <c r="B16" s="185" t="s">
        <v>147</v>
      </c>
      <c r="C16" s="186"/>
      <c r="D16" s="169"/>
      <c r="E16" s="169"/>
      <c r="F16" s="187">
        <v>1</v>
      </c>
      <c r="G16" s="169"/>
      <c r="H16" s="170"/>
      <c r="I16" s="273">
        <f t="shared" si="2"/>
        <v>1</v>
      </c>
      <c r="J16" s="273">
        <f t="shared" si="3"/>
        <v>0</v>
      </c>
      <c r="K16" s="273">
        <f t="shared" si="4"/>
        <v>0</v>
      </c>
      <c r="L16" s="132">
        <f t="shared" si="0"/>
        <v>1</v>
      </c>
      <c r="M16" s="188"/>
      <c r="N16" s="189" t="s">
        <v>31</v>
      </c>
      <c r="O16" s="274">
        <f>SUM(Q16:T16)</f>
        <v>10</v>
      </c>
      <c r="P16" s="274">
        <f>SUM(Q16:V16)</f>
        <v>30</v>
      </c>
      <c r="Q16" s="274">
        <f t="shared" si="7"/>
        <v>0</v>
      </c>
      <c r="R16" s="274">
        <f t="shared" si="8"/>
        <v>5</v>
      </c>
      <c r="S16" s="274">
        <f t="shared" si="9"/>
        <v>5</v>
      </c>
      <c r="T16" s="274">
        <f t="shared" si="10"/>
        <v>0</v>
      </c>
      <c r="U16" s="274">
        <f t="shared" si="11"/>
        <v>20</v>
      </c>
      <c r="V16" s="274">
        <f t="shared" si="12"/>
        <v>0</v>
      </c>
      <c r="W16" s="171"/>
      <c r="X16" s="101"/>
      <c r="Y16" s="100"/>
      <c r="Z16" s="101"/>
      <c r="AA16" s="100"/>
      <c r="AB16" s="101"/>
      <c r="AC16" s="101"/>
      <c r="AD16" s="190">
        <v>5</v>
      </c>
      <c r="AE16" s="190">
        <v>5</v>
      </c>
      <c r="AF16" s="101"/>
      <c r="AG16" s="190">
        <v>20</v>
      </c>
      <c r="AH16" s="101"/>
      <c r="AI16" s="275" t="s">
        <v>38</v>
      </c>
      <c r="AJ16" s="173"/>
    </row>
    <row r="17" spans="1:36" s="174" customFormat="1" ht="24">
      <c r="A17" s="166">
        <v>11</v>
      </c>
      <c r="B17" s="185" t="s">
        <v>148</v>
      </c>
      <c r="C17" s="186"/>
      <c r="D17" s="169"/>
      <c r="E17" s="169"/>
      <c r="F17" s="187">
        <v>1</v>
      </c>
      <c r="G17" s="169"/>
      <c r="H17" s="170"/>
      <c r="I17" s="130">
        <f t="shared" si="2"/>
        <v>1</v>
      </c>
      <c r="J17" s="130">
        <f t="shared" si="3"/>
        <v>0</v>
      </c>
      <c r="K17" s="130">
        <f t="shared" si="4"/>
        <v>0</v>
      </c>
      <c r="L17" s="132">
        <f t="shared" si="0"/>
        <v>1</v>
      </c>
      <c r="M17" s="188"/>
      <c r="N17" s="189" t="s">
        <v>31</v>
      </c>
      <c r="O17" s="72">
        <f>SUM(Q17:T17)</f>
        <v>10</v>
      </c>
      <c r="P17" s="72">
        <f>SUM(Q17:V17)</f>
        <v>25</v>
      </c>
      <c r="Q17" s="72">
        <f t="shared" si="7"/>
        <v>0</v>
      </c>
      <c r="R17" s="72">
        <f t="shared" si="8"/>
        <v>10</v>
      </c>
      <c r="S17" s="72">
        <f t="shared" si="9"/>
        <v>0</v>
      </c>
      <c r="T17" s="72">
        <f t="shared" si="10"/>
        <v>0</v>
      </c>
      <c r="U17" s="72">
        <f t="shared" si="11"/>
        <v>15</v>
      </c>
      <c r="V17" s="72">
        <f t="shared" si="12"/>
        <v>0</v>
      </c>
      <c r="W17" s="171"/>
      <c r="X17" s="101"/>
      <c r="Y17" s="100"/>
      <c r="Z17" s="101"/>
      <c r="AA17" s="100"/>
      <c r="AB17" s="101"/>
      <c r="AC17" s="101"/>
      <c r="AD17" s="190">
        <v>10</v>
      </c>
      <c r="AE17" s="190"/>
      <c r="AF17" s="101"/>
      <c r="AG17" s="190">
        <v>15</v>
      </c>
      <c r="AH17" s="101"/>
      <c r="AI17" s="172" t="s">
        <v>48</v>
      </c>
      <c r="AJ17" s="173"/>
    </row>
    <row r="18" spans="1:36" s="158" customFormat="1" ht="12">
      <c r="A18" s="341">
        <v>13</v>
      </c>
      <c r="B18" s="347" t="s">
        <v>126</v>
      </c>
      <c r="C18" s="161">
        <v>1</v>
      </c>
      <c r="D18" s="162"/>
      <c r="E18" s="162"/>
      <c r="F18" s="162"/>
      <c r="G18" s="162"/>
      <c r="H18" s="163"/>
      <c r="I18" s="130">
        <f aca="true" t="shared" si="13" ref="I18:K23">SUM(C18,F18)</f>
        <v>1</v>
      </c>
      <c r="J18" s="130">
        <f t="shared" si="13"/>
        <v>0</v>
      </c>
      <c r="K18" s="130">
        <f t="shared" si="13"/>
        <v>0</v>
      </c>
      <c r="L18" s="317">
        <f>SUM(I18:K19)</f>
        <v>2</v>
      </c>
      <c r="M18" s="311" t="s">
        <v>31</v>
      </c>
      <c r="N18" s="312"/>
      <c r="O18" s="313">
        <f>SUM(Q18:T19)</f>
        <v>30</v>
      </c>
      <c r="P18" s="316">
        <f>SUM(Q18:V19)</f>
        <v>50</v>
      </c>
      <c r="Q18" s="72">
        <f t="shared" si="7"/>
        <v>10</v>
      </c>
      <c r="R18" s="72">
        <f t="shared" si="8"/>
        <v>0</v>
      </c>
      <c r="S18" s="72">
        <f t="shared" si="9"/>
        <v>0</v>
      </c>
      <c r="T18" s="72">
        <f t="shared" si="10"/>
        <v>0</v>
      </c>
      <c r="U18" s="72">
        <f t="shared" si="11"/>
        <v>10</v>
      </c>
      <c r="V18" s="72">
        <f t="shared" si="12"/>
        <v>0</v>
      </c>
      <c r="W18" s="164">
        <v>10</v>
      </c>
      <c r="X18" s="97"/>
      <c r="Y18" s="97"/>
      <c r="Z18" s="97"/>
      <c r="AA18" s="97">
        <v>10</v>
      </c>
      <c r="AB18" s="97"/>
      <c r="AC18" s="97"/>
      <c r="AD18" s="97"/>
      <c r="AE18" s="97"/>
      <c r="AF18" s="97"/>
      <c r="AG18" s="97"/>
      <c r="AH18" s="97"/>
      <c r="AI18" s="165" t="s">
        <v>49</v>
      </c>
      <c r="AJ18" s="157"/>
    </row>
    <row r="19" spans="1:36" s="158" customFormat="1" ht="12">
      <c r="A19" s="342"/>
      <c r="B19" s="347"/>
      <c r="C19" s="161">
        <v>1</v>
      </c>
      <c r="D19" s="162"/>
      <c r="E19" s="162"/>
      <c r="F19" s="162"/>
      <c r="G19" s="162"/>
      <c r="H19" s="163"/>
      <c r="I19" s="130">
        <f t="shared" si="13"/>
        <v>1</v>
      </c>
      <c r="J19" s="130">
        <f t="shared" si="13"/>
        <v>0</v>
      </c>
      <c r="K19" s="130">
        <f t="shared" si="13"/>
        <v>0</v>
      </c>
      <c r="L19" s="317"/>
      <c r="M19" s="311"/>
      <c r="N19" s="312"/>
      <c r="O19" s="313"/>
      <c r="P19" s="316"/>
      <c r="Q19" s="72">
        <f t="shared" si="7"/>
        <v>10</v>
      </c>
      <c r="R19" s="72">
        <f t="shared" si="8"/>
        <v>0</v>
      </c>
      <c r="S19" s="72">
        <f t="shared" si="9"/>
        <v>10</v>
      </c>
      <c r="T19" s="72">
        <f t="shared" si="10"/>
        <v>0</v>
      </c>
      <c r="U19" s="72">
        <f t="shared" si="11"/>
        <v>10</v>
      </c>
      <c r="V19" s="72">
        <f t="shared" si="12"/>
        <v>0</v>
      </c>
      <c r="W19" s="164">
        <v>10</v>
      </c>
      <c r="X19" s="97"/>
      <c r="Y19" s="97">
        <v>10</v>
      </c>
      <c r="Z19" s="97"/>
      <c r="AA19" s="97">
        <v>10</v>
      </c>
      <c r="AB19" s="97"/>
      <c r="AC19" s="97"/>
      <c r="AD19" s="97"/>
      <c r="AE19" s="97"/>
      <c r="AF19" s="97"/>
      <c r="AG19" s="97"/>
      <c r="AH19" s="97"/>
      <c r="AI19" s="165" t="s">
        <v>50</v>
      </c>
      <c r="AJ19" s="157"/>
    </row>
    <row r="20" spans="1:36" s="184" customFormat="1" ht="24">
      <c r="A20" s="349">
        <v>14</v>
      </c>
      <c r="B20" s="346" t="s">
        <v>90</v>
      </c>
      <c r="C20" s="177">
        <v>1.5</v>
      </c>
      <c r="D20" s="178"/>
      <c r="E20" s="178"/>
      <c r="F20" s="178"/>
      <c r="G20" s="178"/>
      <c r="H20" s="179"/>
      <c r="I20" s="130">
        <f t="shared" si="13"/>
        <v>1.5</v>
      </c>
      <c r="J20" s="130">
        <f t="shared" si="13"/>
        <v>0</v>
      </c>
      <c r="K20" s="130">
        <f t="shared" si="13"/>
        <v>0</v>
      </c>
      <c r="L20" s="317">
        <f>SUM(I20:K22)</f>
        <v>3.5</v>
      </c>
      <c r="M20" s="326"/>
      <c r="N20" s="332" t="s">
        <v>31</v>
      </c>
      <c r="O20" s="313">
        <f>SUM(Q20:T22)</f>
        <v>90</v>
      </c>
      <c r="P20" s="316">
        <f>SUM(Q20:V22)</f>
        <v>120</v>
      </c>
      <c r="Q20" s="72">
        <f t="shared" si="7"/>
        <v>20</v>
      </c>
      <c r="R20" s="72">
        <f t="shared" si="8"/>
        <v>10</v>
      </c>
      <c r="S20" s="72">
        <f t="shared" si="9"/>
        <v>0</v>
      </c>
      <c r="T20" s="72">
        <f t="shared" si="10"/>
        <v>0</v>
      </c>
      <c r="U20" s="72">
        <f t="shared" si="11"/>
        <v>10</v>
      </c>
      <c r="V20" s="72">
        <f t="shared" si="12"/>
        <v>0</v>
      </c>
      <c r="W20" s="180">
        <v>20</v>
      </c>
      <c r="X20" s="181">
        <v>10</v>
      </c>
      <c r="Y20" s="181"/>
      <c r="Z20" s="181"/>
      <c r="AA20" s="181">
        <v>10</v>
      </c>
      <c r="AB20" s="181"/>
      <c r="AC20" s="181"/>
      <c r="AD20" s="181"/>
      <c r="AE20" s="181"/>
      <c r="AF20" s="181"/>
      <c r="AG20" s="181"/>
      <c r="AH20" s="181"/>
      <c r="AI20" s="182" t="s">
        <v>131</v>
      </c>
      <c r="AJ20" s="183"/>
    </row>
    <row r="21" spans="1:36" s="184" customFormat="1" ht="12">
      <c r="A21" s="350"/>
      <c r="B21" s="346"/>
      <c r="C21" s="177"/>
      <c r="D21" s="178"/>
      <c r="E21" s="178"/>
      <c r="F21" s="178">
        <v>1</v>
      </c>
      <c r="G21" s="178"/>
      <c r="H21" s="179"/>
      <c r="I21" s="130">
        <f t="shared" si="13"/>
        <v>1</v>
      </c>
      <c r="J21" s="130">
        <f t="shared" si="13"/>
        <v>0</v>
      </c>
      <c r="K21" s="130">
        <f t="shared" si="13"/>
        <v>0</v>
      </c>
      <c r="L21" s="317"/>
      <c r="M21" s="326"/>
      <c r="N21" s="332"/>
      <c r="O21" s="313"/>
      <c r="P21" s="316"/>
      <c r="Q21" s="72">
        <f t="shared" si="7"/>
        <v>20</v>
      </c>
      <c r="R21" s="72">
        <f t="shared" si="8"/>
        <v>10</v>
      </c>
      <c r="S21" s="72">
        <f t="shared" si="9"/>
        <v>0</v>
      </c>
      <c r="T21" s="72">
        <f t="shared" si="10"/>
        <v>0</v>
      </c>
      <c r="U21" s="72">
        <f t="shared" si="11"/>
        <v>10</v>
      </c>
      <c r="V21" s="72">
        <f t="shared" si="12"/>
        <v>0</v>
      </c>
      <c r="W21" s="180"/>
      <c r="X21" s="181"/>
      <c r="Y21" s="181"/>
      <c r="Z21" s="181"/>
      <c r="AA21" s="181"/>
      <c r="AB21" s="181"/>
      <c r="AC21" s="181">
        <v>20</v>
      </c>
      <c r="AD21" s="181">
        <v>10</v>
      </c>
      <c r="AE21" s="181"/>
      <c r="AF21" s="181"/>
      <c r="AG21" s="181">
        <v>10</v>
      </c>
      <c r="AH21" s="181"/>
      <c r="AI21" s="182" t="s">
        <v>48</v>
      </c>
      <c r="AJ21" s="183"/>
    </row>
    <row r="22" spans="1:36" s="184" customFormat="1" ht="27" customHeight="1">
      <c r="A22" s="351"/>
      <c r="B22" s="346"/>
      <c r="C22" s="177"/>
      <c r="D22" s="178"/>
      <c r="E22" s="178"/>
      <c r="F22" s="178">
        <v>1</v>
      </c>
      <c r="G22" s="178"/>
      <c r="H22" s="179"/>
      <c r="I22" s="130">
        <f t="shared" si="13"/>
        <v>1</v>
      </c>
      <c r="J22" s="130">
        <f t="shared" si="13"/>
        <v>0</v>
      </c>
      <c r="K22" s="130">
        <f t="shared" si="13"/>
        <v>0</v>
      </c>
      <c r="L22" s="317"/>
      <c r="M22" s="326"/>
      <c r="N22" s="332"/>
      <c r="O22" s="313"/>
      <c r="P22" s="316"/>
      <c r="Q22" s="72">
        <f t="shared" si="7"/>
        <v>20</v>
      </c>
      <c r="R22" s="72">
        <f t="shared" si="8"/>
        <v>10</v>
      </c>
      <c r="S22" s="72">
        <f t="shared" si="9"/>
        <v>0</v>
      </c>
      <c r="T22" s="72">
        <f t="shared" si="10"/>
        <v>0</v>
      </c>
      <c r="U22" s="72">
        <f t="shared" si="11"/>
        <v>10</v>
      </c>
      <c r="V22" s="72">
        <f t="shared" si="12"/>
        <v>0</v>
      </c>
      <c r="W22" s="180"/>
      <c r="X22" s="181"/>
      <c r="Y22" s="181"/>
      <c r="Z22" s="181"/>
      <c r="AA22" s="181"/>
      <c r="AB22" s="181"/>
      <c r="AC22" s="181">
        <v>20</v>
      </c>
      <c r="AD22" s="181">
        <v>10</v>
      </c>
      <c r="AE22" s="181"/>
      <c r="AF22" s="181"/>
      <c r="AG22" s="181">
        <v>10</v>
      </c>
      <c r="AH22" s="181"/>
      <c r="AI22" s="182" t="s">
        <v>136</v>
      </c>
      <c r="AJ22" s="183"/>
    </row>
    <row r="23" spans="1:36" s="184" customFormat="1" ht="24">
      <c r="A23" s="175">
        <v>15</v>
      </c>
      <c r="B23" s="176" t="s">
        <v>173</v>
      </c>
      <c r="C23" s="177">
        <v>2</v>
      </c>
      <c r="D23" s="178"/>
      <c r="E23" s="178"/>
      <c r="F23" s="178"/>
      <c r="G23" s="178"/>
      <c r="H23" s="179"/>
      <c r="I23" s="130">
        <f t="shared" si="13"/>
        <v>2</v>
      </c>
      <c r="J23" s="130">
        <f t="shared" si="13"/>
        <v>0</v>
      </c>
      <c r="K23" s="130">
        <f t="shared" si="13"/>
        <v>0</v>
      </c>
      <c r="L23" s="132">
        <f>SUM(I23:K23)</f>
        <v>2</v>
      </c>
      <c r="M23" s="177" t="s">
        <v>31</v>
      </c>
      <c r="N23" s="179"/>
      <c r="O23" s="72">
        <f>SUM(Q23:T23)</f>
        <v>30</v>
      </c>
      <c r="P23" s="72">
        <f>SUM(Q23:V23)</f>
        <v>45</v>
      </c>
      <c r="Q23" s="72">
        <f t="shared" si="7"/>
        <v>30</v>
      </c>
      <c r="R23" s="72">
        <f t="shared" si="8"/>
        <v>0</v>
      </c>
      <c r="S23" s="72">
        <f t="shared" si="9"/>
        <v>0</v>
      </c>
      <c r="T23" s="72">
        <f t="shared" si="10"/>
        <v>0</v>
      </c>
      <c r="U23" s="72">
        <f t="shared" si="11"/>
        <v>15</v>
      </c>
      <c r="V23" s="72">
        <f t="shared" si="12"/>
        <v>0</v>
      </c>
      <c r="W23" s="180">
        <v>30</v>
      </c>
      <c r="X23" s="181"/>
      <c r="Y23" s="181"/>
      <c r="Z23" s="181"/>
      <c r="AA23" s="181">
        <v>15</v>
      </c>
      <c r="AB23" s="181"/>
      <c r="AC23" s="181"/>
      <c r="AD23" s="181"/>
      <c r="AE23" s="181"/>
      <c r="AF23" s="181"/>
      <c r="AG23" s="181"/>
      <c r="AH23" s="181"/>
      <c r="AI23" s="182" t="s">
        <v>137</v>
      </c>
      <c r="AJ23" s="183"/>
    </row>
    <row r="24" spans="1:36" s="184" customFormat="1" ht="12">
      <c r="A24" s="175">
        <v>16</v>
      </c>
      <c r="B24" s="176" t="s">
        <v>149</v>
      </c>
      <c r="C24" s="177">
        <v>1</v>
      </c>
      <c r="D24" s="178"/>
      <c r="E24" s="178"/>
      <c r="F24" s="178">
        <v>1</v>
      </c>
      <c r="G24" s="178"/>
      <c r="H24" s="179"/>
      <c r="I24" s="130">
        <f aca="true" t="shared" si="14" ref="I24:K28">SUM(C24,F24)</f>
        <v>2</v>
      </c>
      <c r="J24" s="130">
        <f t="shared" si="14"/>
        <v>0</v>
      </c>
      <c r="K24" s="130">
        <f t="shared" si="14"/>
        <v>0</v>
      </c>
      <c r="L24" s="132">
        <f>SUM(I24:K24)</f>
        <v>2</v>
      </c>
      <c r="M24" s="177"/>
      <c r="N24" s="179" t="s">
        <v>31</v>
      </c>
      <c r="O24" s="72">
        <f aca="true" t="shared" si="15" ref="O24:O33">SUM(Q24:T24)</f>
        <v>45</v>
      </c>
      <c r="P24" s="72">
        <f aca="true" t="shared" si="16" ref="P24:P33">SUM(Q24:V24)</f>
        <v>60</v>
      </c>
      <c r="Q24" s="72">
        <f t="shared" si="7"/>
        <v>0</v>
      </c>
      <c r="R24" s="72">
        <f t="shared" si="8"/>
        <v>0</v>
      </c>
      <c r="S24" s="72">
        <f t="shared" si="9"/>
        <v>45</v>
      </c>
      <c r="T24" s="72">
        <f t="shared" si="10"/>
        <v>0</v>
      </c>
      <c r="U24" s="72">
        <f t="shared" si="11"/>
        <v>15</v>
      </c>
      <c r="V24" s="72">
        <f t="shared" si="12"/>
        <v>0</v>
      </c>
      <c r="W24" s="180"/>
      <c r="X24" s="181"/>
      <c r="Y24" s="181">
        <v>25</v>
      </c>
      <c r="Z24" s="181"/>
      <c r="AA24" s="181">
        <v>15</v>
      </c>
      <c r="AB24" s="181"/>
      <c r="AC24" s="181"/>
      <c r="AD24" s="181"/>
      <c r="AE24" s="181">
        <v>20</v>
      </c>
      <c r="AF24" s="181"/>
      <c r="AG24" s="181"/>
      <c r="AH24" s="181"/>
      <c r="AI24" s="182" t="s">
        <v>51</v>
      </c>
      <c r="AJ24" s="183"/>
    </row>
    <row r="25" spans="1:36" s="158" customFormat="1" ht="24">
      <c r="A25" s="341">
        <v>18</v>
      </c>
      <c r="B25" s="347" t="s">
        <v>125</v>
      </c>
      <c r="C25" s="161"/>
      <c r="D25" s="162"/>
      <c r="E25" s="162"/>
      <c r="F25" s="162">
        <v>1</v>
      </c>
      <c r="G25" s="162"/>
      <c r="H25" s="163"/>
      <c r="I25" s="130">
        <f t="shared" si="14"/>
        <v>1</v>
      </c>
      <c r="J25" s="130">
        <f t="shared" si="14"/>
        <v>0</v>
      </c>
      <c r="K25" s="130">
        <f t="shared" si="14"/>
        <v>0</v>
      </c>
      <c r="L25" s="298">
        <f>SUM(I25:K26)</f>
        <v>2</v>
      </c>
      <c r="M25" s="161"/>
      <c r="N25" s="312" t="s">
        <v>31</v>
      </c>
      <c r="O25" s="72">
        <f t="shared" si="15"/>
        <v>20</v>
      </c>
      <c r="P25" s="72">
        <f t="shared" si="16"/>
        <v>25</v>
      </c>
      <c r="Q25" s="72">
        <f t="shared" si="7"/>
        <v>10</v>
      </c>
      <c r="R25" s="72">
        <f t="shared" si="8"/>
        <v>0</v>
      </c>
      <c r="S25" s="72">
        <f t="shared" si="9"/>
        <v>10</v>
      </c>
      <c r="T25" s="72">
        <f t="shared" si="10"/>
        <v>0</v>
      </c>
      <c r="U25" s="72">
        <f t="shared" si="11"/>
        <v>5</v>
      </c>
      <c r="V25" s="72">
        <f t="shared" si="12"/>
        <v>0</v>
      </c>
      <c r="W25" s="164"/>
      <c r="X25" s="97"/>
      <c r="Y25" s="97"/>
      <c r="Z25" s="97"/>
      <c r="AA25" s="97"/>
      <c r="AB25" s="97"/>
      <c r="AC25" s="97">
        <v>10</v>
      </c>
      <c r="AD25" s="97"/>
      <c r="AE25" s="97">
        <v>10</v>
      </c>
      <c r="AF25" s="97"/>
      <c r="AG25" s="97">
        <v>5</v>
      </c>
      <c r="AH25" s="97"/>
      <c r="AI25" s="165" t="s">
        <v>134</v>
      </c>
      <c r="AJ25" s="157"/>
    </row>
    <row r="26" spans="1:36" s="158" customFormat="1" ht="24">
      <c r="A26" s="342"/>
      <c r="B26" s="347"/>
      <c r="C26" s="161"/>
      <c r="D26" s="162"/>
      <c r="E26" s="162"/>
      <c r="F26" s="162">
        <v>1</v>
      </c>
      <c r="G26" s="162"/>
      <c r="H26" s="163"/>
      <c r="I26" s="130">
        <f t="shared" si="14"/>
        <v>1</v>
      </c>
      <c r="J26" s="130">
        <f t="shared" si="14"/>
        <v>0</v>
      </c>
      <c r="K26" s="130">
        <f t="shared" si="14"/>
        <v>0</v>
      </c>
      <c r="L26" s="299"/>
      <c r="M26" s="161"/>
      <c r="N26" s="312"/>
      <c r="O26" s="72">
        <f t="shared" si="15"/>
        <v>25</v>
      </c>
      <c r="P26" s="72">
        <f t="shared" si="16"/>
        <v>35</v>
      </c>
      <c r="Q26" s="72">
        <f t="shared" si="7"/>
        <v>15</v>
      </c>
      <c r="R26" s="72">
        <f t="shared" si="8"/>
        <v>0</v>
      </c>
      <c r="S26" s="72">
        <f t="shared" si="9"/>
        <v>10</v>
      </c>
      <c r="T26" s="72">
        <f t="shared" si="10"/>
        <v>0</v>
      </c>
      <c r="U26" s="72">
        <f t="shared" si="11"/>
        <v>10</v>
      </c>
      <c r="V26" s="72">
        <f t="shared" si="12"/>
        <v>0</v>
      </c>
      <c r="W26" s="164"/>
      <c r="X26" s="97"/>
      <c r="Y26" s="97"/>
      <c r="Z26" s="97"/>
      <c r="AA26" s="97"/>
      <c r="AB26" s="97"/>
      <c r="AC26" s="97">
        <v>15</v>
      </c>
      <c r="AD26" s="97"/>
      <c r="AE26" s="97">
        <v>10</v>
      </c>
      <c r="AF26" s="97"/>
      <c r="AG26" s="97">
        <v>10</v>
      </c>
      <c r="AH26" s="97"/>
      <c r="AI26" s="165" t="s">
        <v>53</v>
      </c>
      <c r="AJ26" s="157"/>
    </row>
    <row r="27" spans="1:36" s="158" customFormat="1" ht="12">
      <c r="A27" s="159">
        <v>19</v>
      </c>
      <c r="B27" s="192" t="s">
        <v>128</v>
      </c>
      <c r="C27" s="161"/>
      <c r="D27" s="162"/>
      <c r="E27" s="162"/>
      <c r="F27" s="162">
        <v>3</v>
      </c>
      <c r="G27" s="162"/>
      <c r="H27" s="163"/>
      <c r="I27" s="130">
        <f t="shared" si="14"/>
        <v>3</v>
      </c>
      <c r="J27" s="130">
        <f t="shared" si="14"/>
        <v>0</v>
      </c>
      <c r="K27" s="130">
        <f t="shared" si="14"/>
        <v>0</v>
      </c>
      <c r="L27" s="132">
        <f>SUM(I27:K27)</f>
        <v>3</v>
      </c>
      <c r="M27" s="161"/>
      <c r="N27" s="163" t="s">
        <v>32</v>
      </c>
      <c r="O27" s="72">
        <f t="shared" si="15"/>
        <v>60</v>
      </c>
      <c r="P27" s="72">
        <f t="shared" si="16"/>
        <v>75</v>
      </c>
      <c r="Q27" s="72">
        <f t="shared" si="7"/>
        <v>40</v>
      </c>
      <c r="R27" s="72">
        <f t="shared" si="8"/>
        <v>0</v>
      </c>
      <c r="S27" s="72">
        <f t="shared" si="9"/>
        <v>20</v>
      </c>
      <c r="T27" s="72">
        <f t="shared" si="10"/>
        <v>0</v>
      </c>
      <c r="U27" s="72">
        <f t="shared" si="11"/>
        <v>15</v>
      </c>
      <c r="V27" s="72">
        <f t="shared" si="12"/>
        <v>0</v>
      </c>
      <c r="W27" s="164"/>
      <c r="X27" s="97"/>
      <c r="Y27" s="97"/>
      <c r="Z27" s="97"/>
      <c r="AA27" s="97"/>
      <c r="AB27" s="97"/>
      <c r="AC27" s="97">
        <v>40</v>
      </c>
      <c r="AD27" s="97"/>
      <c r="AE27" s="97">
        <v>20</v>
      </c>
      <c r="AF27" s="97"/>
      <c r="AG27" s="97">
        <v>15</v>
      </c>
      <c r="AH27" s="97"/>
      <c r="AI27" s="165" t="s">
        <v>123</v>
      </c>
      <c r="AJ27" s="157"/>
    </row>
    <row r="28" spans="1:36" s="174" customFormat="1" ht="24">
      <c r="A28" s="193">
        <v>20</v>
      </c>
      <c r="B28" s="185" t="s">
        <v>141</v>
      </c>
      <c r="C28" s="194"/>
      <c r="D28" s="195"/>
      <c r="E28" s="195"/>
      <c r="F28" s="195"/>
      <c r="G28" s="195"/>
      <c r="H28" s="195"/>
      <c r="I28" s="130">
        <f t="shared" si="14"/>
        <v>0</v>
      </c>
      <c r="J28" s="130">
        <f t="shared" si="14"/>
        <v>0</v>
      </c>
      <c r="K28" s="130">
        <f t="shared" si="14"/>
        <v>0</v>
      </c>
      <c r="L28" s="132">
        <f>SUM(I28:K28)</f>
        <v>0</v>
      </c>
      <c r="M28" s="195"/>
      <c r="N28" s="195"/>
      <c r="O28" s="72">
        <f t="shared" si="15"/>
        <v>0</v>
      </c>
      <c r="P28" s="72">
        <f t="shared" si="16"/>
        <v>0</v>
      </c>
      <c r="Q28" s="72">
        <f t="shared" si="7"/>
        <v>0</v>
      </c>
      <c r="R28" s="72">
        <f t="shared" si="8"/>
        <v>0</v>
      </c>
      <c r="S28" s="72">
        <f t="shared" si="9"/>
        <v>0</v>
      </c>
      <c r="T28" s="72">
        <f t="shared" si="10"/>
        <v>0</v>
      </c>
      <c r="U28" s="72">
        <f t="shared" si="11"/>
        <v>0</v>
      </c>
      <c r="V28" s="72">
        <f t="shared" si="12"/>
        <v>0</v>
      </c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86"/>
      <c r="AJ28" s="173"/>
    </row>
    <row r="29" spans="1:35" s="174" customFormat="1" ht="36">
      <c r="A29" s="196"/>
      <c r="B29" s="185" t="s">
        <v>41</v>
      </c>
      <c r="C29" s="190"/>
      <c r="D29" s="190"/>
      <c r="E29" s="190"/>
      <c r="F29" s="187">
        <v>1</v>
      </c>
      <c r="G29" s="190"/>
      <c r="H29" s="190"/>
      <c r="I29" s="306">
        <f aca="true" t="shared" si="17" ref="I29:K33">SUM(C29,F29)</f>
        <v>1</v>
      </c>
      <c r="J29" s="306">
        <f t="shared" si="17"/>
        <v>0</v>
      </c>
      <c r="K29" s="306">
        <f t="shared" si="17"/>
        <v>0</v>
      </c>
      <c r="L29" s="298">
        <f>SUM(I29:K29)</f>
        <v>1</v>
      </c>
      <c r="M29" s="188"/>
      <c r="N29" s="189" t="s">
        <v>31</v>
      </c>
      <c r="O29" s="296">
        <f t="shared" si="15"/>
        <v>10</v>
      </c>
      <c r="P29" s="296">
        <f t="shared" si="16"/>
        <v>25</v>
      </c>
      <c r="Q29" s="296">
        <f t="shared" si="7"/>
        <v>0</v>
      </c>
      <c r="R29" s="296">
        <f t="shared" si="8"/>
        <v>10</v>
      </c>
      <c r="S29" s="296">
        <f t="shared" si="9"/>
        <v>0</v>
      </c>
      <c r="T29" s="296">
        <f t="shared" si="10"/>
        <v>0</v>
      </c>
      <c r="U29" s="296">
        <f t="shared" si="11"/>
        <v>15</v>
      </c>
      <c r="V29" s="296">
        <f t="shared" si="12"/>
        <v>0</v>
      </c>
      <c r="W29" s="190"/>
      <c r="X29" s="190"/>
      <c r="Y29" s="190"/>
      <c r="Z29" s="190"/>
      <c r="AA29" s="190"/>
      <c r="AB29" s="190"/>
      <c r="AC29" s="190"/>
      <c r="AD29" s="190">
        <v>10</v>
      </c>
      <c r="AE29" s="190"/>
      <c r="AF29" s="190"/>
      <c r="AG29" s="190">
        <v>15</v>
      </c>
      <c r="AH29" s="190"/>
      <c r="AI29" s="172" t="s">
        <v>133</v>
      </c>
    </row>
    <row r="30" spans="1:35" s="174" customFormat="1" ht="24">
      <c r="A30" s="197"/>
      <c r="B30" s="167" t="s">
        <v>144</v>
      </c>
      <c r="C30" s="198"/>
      <c r="D30" s="198"/>
      <c r="E30" s="198"/>
      <c r="F30" s="199"/>
      <c r="G30" s="198"/>
      <c r="H30" s="198"/>
      <c r="I30" s="308"/>
      <c r="J30" s="308"/>
      <c r="K30" s="308"/>
      <c r="L30" s="299"/>
      <c r="M30" s="200"/>
      <c r="N30" s="201"/>
      <c r="O30" s="297"/>
      <c r="P30" s="297"/>
      <c r="Q30" s="297"/>
      <c r="R30" s="297"/>
      <c r="S30" s="297"/>
      <c r="T30" s="297"/>
      <c r="U30" s="297"/>
      <c r="V30" s="297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202"/>
      <c r="AH30" s="198"/>
      <c r="AI30" s="172" t="s">
        <v>46</v>
      </c>
    </row>
    <row r="31" spans="1:35" ht="24">
      <c r="A31" s="203">
        <v>21</v>
      </c>
      <c r="B31" s="204" t="s">
        <v>42</v>
      </c>
      <c r="C31" s="205"/>
      <c r="D31" s="130"/>
      <c r="E31" s="130"/>
      <c r="F31" s="130"/>
      <c r="G31" s="130"/>
      <c r="H31" s="131"/>
      <c r="I31" s="130">
        <f t="shared" si="17"/>
        <v>0</v>
      </c>
      <c r="J31" s="130">
        <f t="shared" si="17"/>
        <v>0</v>
      </c>
      <c r="K31" s="130">
        <f t="shared" si="17"/>
        <v>0</v>
      </c>
      <c r="L31" s="132">
        <f>SUM(I31:K31)</f>
        <v>0</v>
      </c>
      <c r="M31" s="129" t="s">
        <v>31</v>
      </c>
      <c r="N31" s="131"/>
      <c r="O31" s="72">
        <f t="shared" si="15"/>
        <v>4</v>
      </c>
      <c r="P31" s="72">
        <f t="shared" si="16"/>
        <v>4</v>
      </c>
      <c r="Q31" s="72">
        <f t="shared" si="7"/>
        <v>4</v>
      </c>
      <c r="R31" s="72">
        <f t="shared" si="8"/>
        <v>0</v>
      </c>
      <c r="S31" s="72">
        <f t="shared" si="9"/>
        <v>0</v>
      </c>
      <c r="T31" s="72">
        <f t="shared" si="10"/>
        <v>0</v>
      </c>
      <c r="U31" s="72">
        <f t="shared" si="11"/>
        <v>0</v>
      </c>
      <c r="V31" s="72">
        <f t="shared" si="12"/>
        <v>0</v>
      </c>
      <c r="W31" s="133">
        <v>4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206" t="s">
        <v>131</v>
      </c>
    </row>
    <row r="32" spans="1:35" ht="12">
      <c r="A32" s="203">
        <v>22</v>
      </c>
      <c r="B32" s="204" t="s">
        <v>43</v>
      </c>
      <c r="C32" s="129"/>
      <c r="D32" s="130"/>
      <c r="E32" s="130"/>
      <c r="F32" s="130"/>
      <c r="G32" s="130"/>
      <c r="H32" s="131"/>
      <c r="I32" s="130">
        <f t="shared" si="17"/>
        <v>0</v>
      </c>
      <c r="J32" s="130">
        <f t="shared" si="17"/>
        <v>0</v>
      </c>
      <c r="K32" s="130">
        <f t="shared" si="17"/>
        <v>0</v>
      </c>
      <c r="L32" s="132">
        <f>SUM(I32:K32)</f>
        <v>0</v>
      </c>
      <c r="M32" s="129"/>
      <c r="N32" s="131"/>
      <c r="O32" s="72">
        <f t="shared" si="15"/>
        <v>0</v>
      </c>
      <c r="P32" s="72">
        <f t="shared" si="16"/>
        <v>0</v>
      </c>
      <c r="Q32" s="72">
        <f t="shared" si="7"/>
        <v>0</v>
      </c>
      <c r="R32" s="72">
        <f t="shared" si="8"/>
        <v>0</v>
      </c>
      <c r="S32" s="72">
        <f t="shared" si="9"/>
        <v>0</v>
      </c>
      <c r="T32" s="72">
        <f t="shared" si="10"/>
        <v>0</v>
      </c>
      <c r="U32" s="72">
        <f t="shared" si="11"/>
        <v>0</v>
      </c>
      <c r="V32" s="72">
        <f t="shared" si="12"/>
        <v>0</v>
      </c>
      <c r="W32" s="133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207"/>
    </row>
    <row r="33" spans="1:35" ht="24">
      <c r="A33" s="203">
        <v>23</v>
      </c>
      <c r="B33" s="128" t="s">
        <v>150</v>
      </c>
      <c r="C33" s="129"/>
      <c r="D33" s="130"/>
      <c r="E33" s="130"/>
      <c r="F33" s="130"/>
      <c r="G33" s="130"/>
      <c r="H33" s="131"/>
      <c r="I33" s="130">
        <f t="shared" si="17"/>
        <v>0</v>
      </c>
      <c r="J33" s="130">
        <f t="shared" si="17"/>
        <v>0</v>
      </c>
      <c r="K33" s="130">
        <f t="shared" si="17"/>
        <v>0</v>
      </c>
      <c r="L33" s="132">
        <f>SUM(I33:K33)</f>
        <v>0</v>
      </c>
      <c r="M33" s="129"/>
      <c r="N33" s="131"/>
      <c r="O33" s="72">
        <f t="shared" si="15"/>
        <v>20</v>
      </c>
      <c r="P33" s="72">
        <f t="shared" si="16"/>
        <v>20</v>
      </c>
      <c r="Q33" s="72">
        <f t="shared" si="7"/>
        <v>0</v>
      </c>
      <c r="R33" s="72">
        <f t="shared" si="8"/>
        <v>0</v>
      </c>
      <c r="S33" s="72">
        <f t="shared" si="9"/>
        <v>20</v>
      </c>
      <c r="T33" s="72">
        <f t="shared" si="10"/>
        <v>0</v>
      </c>
      <c r="U33" s="72">
        <f t="shared" si="11"/>
        <v>0</v>
      </c>
      <c r="V33" s="72">
        <f t="shared" si="12"/>
        <v>0</v>
      </c>
      <c r="W33" s="133"/>
      <c r="X33" s="72"/>
      <c r="Y33" s="72"/>
      <c r="Z33" s="72"/>
      <c r="AA33" s="72"/>
      <c r="AB33" s="72"/>
      <c r="AC33" s="72"/>
      <c r="AD33" s="72"/>
      <c r="AE33" s="72">
        <v>20</v>
      </c>
      <c r="AF33" s="72"/>
      <c r="AG33" s="72"/>
      <c r="AH33" s="72"/>
      <c r="AI33" s="128" t="s">
        <v>117</v>
      </c>
    </row>
    <row r="34" spans="1:35" ht="12">
      <c r="A34" s="324" t="s">
        <v>6</v>
      </c>
      <c r="B34" s="324"/>
      <c r="C34" s="130">
        <f>SUM(C7:C33)</f>
        <v>28.5</v>
      </c>
      <c r="D34" s="130">
        <f aca="true" t="shared" si="18" ref="D34:AH34">SUM(D7:D33)</f>
        <v>2</v>
      </c>
      <c r="E34" s="130">
        <f t="shared" si="18"/>
        <v>0</v>
      </c>
      <c r="F34" s="130">
        <f t="shared" si="18"/>
        <v>15.5</v>
      </c>
      <c r="G34" s="130">
        <f t="shared" si="18"/>
        <v>4</v>
      </c>
      <c r="H34" s="130">
        <f t="shared" si="18"/>
        <v>10</v>
      </c>
      <c r="I34" s="130">
        <f t="shared" si="18"/>
        <v>44</v>
      </c>
      <c r="J34" s="130">
        <f t="shared" si="18"/>
        <v>6</v>
      </c>
      <c r="K34" s="130">
        <f t="shared" si="18"/>
        <v>10</v>
      </c>
      <c r="L34" s="132">
        <f t="shared" si="18"/>
        <v>60</v>
      </c>
      <c r="M34" s="130">
        <f t="shared" si="18"/>
        <v>0</v>
      </c>
      <c r="N34" s="130">
        <f t="shared" si="18"/>
        <v>0</v>
      </c>
      <c r="O34" s="130">
        <f t="shared" si="18"/>
        <v>1034</v>
      </c>
      <c r="P34" s="130">
        <f t="shared" si="18"/>
        <v>1629</v>
      </c>
      <c r="Q34" s="130">
        <f t="shared" si="18"/>
        <v>379</v>
      </c>
      <c r="R34" s="130">
        <f t="shared" si="18"/>
        <v>115</v>
      </c>
      <c r="S34" s="130">
        <f t="shared" si="18"/>
        <v>380</v>
      </c>
      <c r="T34" s="130">
        <f t="shared" si="18"/>
        <v>160</v>
      </c>
      <c r="U34" s="130">
        <f t="shared" si="18"/>
        <v>315</v>
      </c>
      <c r="V34" s="130">
        <f t="shared" si="18"/>
        <v>280</v>
      </c>
      <c r="W34" s="130">
        <f t="shared" si="18"/>
        <v>219</v>
      </c>
      <c r="X34" s="130">
        <f t="shared" si="18"/>
        <v>70</v>
      </c>
      <c r="Y34" s="130">
        <f t="shared" si="18"/>
        <v>185</v>
      </c>
      <c r="Z34" s="130">
        <f t="shared" si="18"/>
        <v>50</v>
      </c>
      <c r="AA34" s="130">
        <f t="shared" si="18"/>
        <v>175</v>
      </c>
      <c r="AB34" s="130">
        <f t="shared" si="18"/>
        <v>0</v>
      </c>
      <c r="AC34" s="130">
        <f t="shared" si="18"/>
        <v>160</v>
      </c>
      <c r="AD34" s="130">
        <f t="shared" si="18"/>
        <v>45</v>
      </c>
      <c r="AE34" s="130">
        <f t="shared" si="18"/>
        <v>195</v>
      </c>
      <c r="AF34" s="130">
        <f t="shared" si="18"/>
        <v>110</v>
      </c>
      <c r="AG34" s="130">
        <f t="shared" si="18"/>
        <v>140</v>
      </c>
      <c r="AH34" s="130">
        <f t="shared" si="18"/>
        <v>280</v>
      </c>
      <c r="AI34" s="206"/>
    </row>
    <row r="35" spans="1:35" ht="12.75" thickBot="1">
      <c r="A35" s="208"/>
      <c r="B35" s="130" t="s">
        <v>21</v>
      </c>
      <c r="C35" s="324">
        <f>SUM(C34:E34)</f>
        <v>30.5</v>
      </c>
      <c r="D35" s="324"/>
      <c r="E35" s="324"/>
      <c r="F35" s="324">
        <f>SUM(F34:H34)</f>
        <v>29.5</v>
      </c>
      <c r="G35" s="324"/>
      <c r="H35" s="324"/>
      <c r="I35" s="208"/>
      <c r="J35" s="318" t="s">
        <v>27</v>
      </c>
      <c r="K35" s="318"/>
      <c r="L35" s="318"/>
      <c r="M35" s="324" t="s">
        <v>28</v>
      </c>
      <c r="N35" s="316"/>
      <c r="O35" s="209"/>
      <c r="P35" s="210"/>
      <c r="Q35" s="302">
        <f>SUM(Q34:T34)</f>
        <v>1034</v>
      </c>
      <c r="R35" s="300"/>
      <c r="S35" s="300"/>
      <c r="T35" s="300"/>
      <c r="U35" s="300">
        <f>SUM(U34:V34)</f>
        <v>595</v>
      </c>
      <c r="V35" s="301"/>
      <c r="W35" s="305">
        <f>SUM(W34:Z34)</f>
        <v>524</v>
      </c>
      <c r="X35" s="303"/>
      <c r="Y35" s="303"/>
      <c r="Z35" s="303"/>
      <c r="AA35" s="303">
        <f>SUM(AA34:AB34)</f>
        <v>175</v>
      </c>
      <c r="AB35" s="303"/>
      <c r="AC35" s="303">
        <f>SUM(AC34:AF34)</f>
        <v>510</v>
      </c>
      <c r="AD35" s="303"/>
      <c r="AE35" s="303"/>
      <c r="AF35" s="303"/>
      <c r="AG35" s="303">
        <f>SUM(AG34:AH34)</f>
        <v>420</v>
      </c>
      <c r="AH35" s="303"/>
      <c r="AI35" s="211"/>
    </row>
    <row r="36" spans="1:35" ht="12">
      <c r="A36" s="208"/>
      <c r="B36" s="208"/>
      <c r="C36" s="208"/>
      <c r="D36" s="208"/>
      <c r="E36" s="208"/>
      <c r="F36" s="208"/>
      <c r="G36" s="208"/>
      <c r="H36" s="208"/>
      <c r="I36" s="208"/>
      <c r="J36" s="324" t="s">
        <v>26</v>
      </c>
      <c r="K36" s="324"/>
      <c r="L36" s="324"/>
      <c r="M36" s="324"/>
      <c r="N36" s="324"/>
      <c r="O36" s="208"/>
      <c r="P36" s="208"/>
      <c r="Q36" s="304">
        <f>SUM(Q35:V35)</f>
        <v>1629</v>
      </c>
      <c r="R36" s="304"/>
      <c r="S36" s="304"/>
      <c r="T36" s="304"/>
      <c r="U36" s="304"/>
      <c r="V36" s="304"/>
      <c r="W36" s="303">
        <f>SUM(W35:AB35)</f>
        <v>699</v>
      </c>
      <c r="X36" s="303"/>
      <c r="Y36" s="303"/>
      <c r="Z36" s="303"/>
      <c r="AA36" s="303"/>
      <c r="AB36" s="303"/>
      <c r="AC36" s="303">
        <f>SUM(AC35:AH35)</f>
        <v>930</v>
      </c>
      <c r="AD36" s="303"/>
      <c r="AE36" s="303"/>
      <c r="AF36" s="303"/>
      <c r="AG36" s="303"/>
      <c r="AH36" s="303"/>
      <c r="AI36" s="211"/>
    </row>
    <row r="37" spans="1:35" ht="1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82"/>
      <c r="R37" s="82"/>
      <c r="S37" s="82"/>
      <c r="T37" s="82"/>
      <c r="U37" s="82"/>
      <c r="V37" s="212"/>
      <c r="W37" s="21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211"/>
    </row>
    <row r="38" spans="1:35" ht="12">
      <c r="A38" s="324" t="s">
        <v>15</v>
      </c>
      <c r="B38" s="324"/>
      <c r="C38" s="324" t="s">
        <v>16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213"/>
      <c r="O38" s="211"/>
      <c r="P38" s="211"/>
      <c r="Q38" s="211"/>
      <c r="R38" s="211"/>
      <c r="S38" s="211"/>
      <c r="T38" s="211"/>
      <c r="U38" s="211"/>
      <c r="V38" s="211"/>
      <c r="Z38" s="82"/>
      <c r="AA38" s="82"/>
      <c r="AB38" s="82"/>
      <c r="AC38" s="82"/>
      <c r="AD38" s="82"/>
      <c r="AE38" s="82"/>
      <c r="AF38" s="82"/>
      <c r="AG38" s="82"/>
      <c r="AH38" s="82"/>
      <c r="AI38" s="211"/>
    </row>
    <row r="39" spans="1:35" ht="12">
      <c r="A39" s="345" t="s">
        <v>151</v>
      </c>
      <c r="B39" s="325"/>
      <c r="C39" s="215" t="s">
        <v>152</v>
      </c>
      <c r="D39" s="216"/>
      <c r="E39" s="216"/>
      <c r="F39" s="216"/>
      <c r="G39" s="216"/>
      <c r="H39" s="217"/>
      <c r="I39" s="218"/>
      <c r="J39" s="219" t="s">
        <v>153</v>
      </c>
      <c r="K39" s="220"/>
      <c r="L39" s="220"/>
      <c r="M39" s="221"/>
      <c r="O39" s="223"/>
      <c r="P39" s="223"/>
      <c r="Q39" s="224"/>
      <c r="R39" s="223"/>
      <c r="S39" s="223"/>
      <c r="T39" s="223"/>
      <c r="U39" s="223"/>
      <c r="V39" s="223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211"/>
    </row>
    <row r="40" spans="1:35" ht="12">
      <c r="A40" s="325" t="s">
        <v>154</v>
      </c>
      <c r="B40" s="325"/>
      <c r="C40" s="333" t="s">
        <v>155</v>
      </c>
      <c r="D40" s="333"/>
      <c r="E40" s="333"/>
      <c r="F40" s="333"/>
      <c r="G40" s="333"/>
      <c r="H40" s="333"/>
      <c r="I40" s="218"/>
      <c r="J40" s="225" t="s">
        <v>156</v>
      </c>
      <c r="K40" s="226"/>
      <c r="L40" s="226"/>
      <c r="M40" s="227"/>
      <c r="O40" s="223"/>
      <c r="P40" s="223"/>
      <c r="Q40" s="224"/>
      <c r="R40" s="223"/>
      <c r="S40" s="223"/>
      <c r="T40" s="223"/>
      <c r="U40" s="223"/>
      <c r="V40" s="223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9"/>
    </row>
    <row r="41" spans="1:35" ht="12">
      <c r="A41" s="325"/>
      <c r="B41" s="325"/>
      <c r="C41" s="333" t="s">
        <v>157</v>
      </c>
      <c r="D41" s="333"/>
      <c r="E41" s="333"/>
      <c r="F41" s="333"/>
      <c r="G41" s="333"/>
      <c r="H41" s="333"/>
      <c r="I41" s="218"/>
      <c r="J41" s="225" t="s">
        <v>158</v>
      </c>
      <c r="K41" s="226"/>
      <c r="L41" s="226"/>
      <c r="M41" s="227"/>
      <c r="O41" s="223"/>
      <c r="P41" s="223"/>
      <c r="Q41" s="224"/>
      <c r="R41" s="223"/>
      <c r="S41" s="223"/>
      <c r="T41" s="223"/>
      <c r="U41" s="223"/>
      <c r="V41" s="223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9"/>
    </row>
    <row r="42" spans="1:35" ht="12">
      <c r="A42" s="344"/>
      <c r="B42" s="344"/>
      <c r="C42" s="343" t="s">
        <v>159</v>
      </c>
      <c r="D42" s="343"/>
      <c r="E42" s="343"/>
      <c r="F42" s="343"/>
      <c r="G42" s="343"/>
      <c r="H42" s="343"/>
      <c r="I42" s="230"/>
      <c r="J42" s="231"/>
      <c r="K42" s="231"/>
      <c r="L42" s="231"/>
      <c r="M42" s="231"/>
      <c r="O42" s="211"/>
      <c r="P42" s="211"/>
      <c r="Q42" s="211"/>
      <c r="R42" s="223"/>
      <c r="S42" s="223"/>
      <c r="T42" s="223"/>
      <c r="U42" s="223"/>
      <c r="V42" s="232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9"/>
    </row>
    <row r="43" ht="12">
      <c r="V43" s="223"/>
    </row>
  </sheetData>
  <sheetProtection/>
  <mergeCells count="78">
    <mergeCell ref="A3:A6"/>
    <mergeCell ref="B20:B22"/>
    <mergeCell ref="B18:B19"/>
    <mergeCell ref="I5:I6"/>
    <mergeCell ref="B3:B6"/>
    <mergeCell ref="A34:B34"/>
    <mergeCell ref="A18:A19"/>
    <mergeCell ref="A20:A22"/>
    <mergeCell ref="I29:I30"/>
    <mergeCell ref="B25:B26"/>
    <mergeCell ref="J29:J30"/>
    <mergeCell ref="A25:A26"/>
    <mergeCell ref="L29:L30"/>
    <mergeCell ref="C42:H42"/>
    <mergeCell ref="A41:B41"/>
    <mergeCell ref="C41:H41"/>
    <mergeCell ref="A42:B42"/>
    <mergeCell ref="A39:B39"/>
    <mergeCell ref="A38:B38"/>
    <mergeCell ref="C38:M38"/>
    <mergeCell ref="C1:AH1"/>
    <mergeCell ref="N25:N26"/>
    <mergeCell ref="N20:N22"/>
    <mergeCell ref="C40:H40"/>
    <mergeCell ref="A2:AH2"/>
    <mergeCell ref="Q3:V5"/>
    <mergeCell ref="M3:N4"/>
    <mergeCell ref="M35:N35"/>
    <mergeCell ref="K29:K30"/>
    <mergeCell ref="P20:P22"/>
    <mergeCell ref="A40:B40"/>
    <mergeCell ref="J36:N36"/>
    <mergeCell ref="M20:M22"/>
    <mergeCell ref="O20:O22"/>
    <mergeCell ref="W5:AB5"/>
    <mergeCell ref="K5:K6"/>
    <mergeCell ref="L5:L6"/>
    <mergeCell ref="M5:N5"/>
    <mergeCell ref="P3:P6"/>
    <mergeCell ref="C3:L3"/>
    <mergeCell ref="L18:L19"/>
    <mergeCell ref="L20:L22"/>
    <mergeCell ref="J35:L35"/>
    <mergeCell ref="I4:L4"/>
    <mergeCell ref="C4:H4"/>
    <mergeCell ref="J5:J6"/>
    <mergeCell ref="F35:H35"/>
    <mergeCell ref="F5:H5"/>
    <mergeCell ref="C35:E35"/>
    <mergeCell ref="C5:E5"/>
    <mergeCell ref="AI3:AI6"/>
    <mergeCell ref="AC5:AH5"/>
    <mergeCell ref="W3:AB4"/>
    <mergeCell ref="AC3:AH4"/>
    <mergeCell ref="M18:M19"/>
    <mergeCell ref="N18:N19"/>
    <mergeCell ref="O18:O19"/>
    <mergeCell ref="O3:O6"/>
    <mergeCell ref="P18:P19"/>
    <mergeCell ref="U35:V35"/>
    <mergeCell ref="Q35:T35"/>
    <mergeCell ref="AC36:AH36"/>
    <mergeCell ref="AG35:AH35"/>
    <mergeCell ref="Q36:V36"/>
    <mergeCell ref="W36:AB36"/>
    <mergeCell ref="W35:Z35"/>
    <mergeCell ref="AA35:AB35"/>
    <mergeCell ref="AC35:AF35"/>
    <mergeCell ref="A1:B1"/>
    <mergeCell ref="U29:U30"/>
    <mergeCell ref="V29:V30"/>
    <mergeCell ref="L25:L26"/>
    <mergeCell ref="O29:O30"/>
    <mergeCell ref="P29:P30"/>
    <mergeCell ref="Q29:Q30"/>
    <mergeCell ref="R29:R30"/>
    <mergeCell ref="S29:S30"/>
    <mergeCell ref="T29:T30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2"/>
  <sheetViews>
    <sheetView view="pageBreakPreview" zoomScaleSheetLayoutView="10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2" sqref="N22"/>
    </sheetView>
  </sheetViews>
  <sheetFormatPr defaultColWidth="9.00390625" defaultRowHeight="12.75"/>
  <cols>
    <col min="1" max="1" width="3.125" style="135" customWidth="1"/>
    <col min="2" max="2" width="29.625" style="135" customWidth="1"/>
    <col min="3" max="3" width="8.25390625" style="135" customWidth="1"/>
    <col min="4" max="4" width="7.375" style="135" customWidth="1"/>
    <col min="5" max="6" width="8.125" style="135" customWidth="1"/>
    <col min="7" max="7" width="6.875" style="135" customWidth="1"/>
    <col min="8" max="8" width="11.00390625" style="135" customWidth="1"/>
    <col min="9" max="9" width="9.875" style="135" customWidth="1"/>
    <col min="10" max="10" width="7.875" style="135" customWidth="1"/>
    <col min="11" max="11" width="8.75390625" style="135" customWidth="1"/>
    <col min="12" max="12" width="10.75390625" style="135" customWidth="1"/>
    <col min="13" max="13" width="9.625" style="135" customWidth="1"/>
    <col min="14" max="14" width="10.125" style="135" customWidth="1"/>
    <col min="15" max="15" width="8.75390625" style="135" customWidth="1"/>
    <col min="16" max="16" width="7.00390625" style="135" customWidth="1"/>
    <col min="17" max="17" width="6.25390625" style="214" bestFit="1" customWidth="1"/>
    <col min="18" max="18" width="3.875" style="214" customWidth="1"/>
    <col min="19" max="19" width="5.125" style="214" customWidth="1"/>
    <col min="20" max="21" width="6.25390625" style="214" bestFit="1" customWidth="1"/>
    <col min="22" max="22" width="4.00390625" style="214" customWidth="1"/>
    <col min="23" max="23" width="6.25390625" style="214" bestFit="1" customWidth="1"/>
    <col min="24" max="24" width="5.00390625" style="214" customWidth="1"/>
    <col min="25" max="25" width="6.25390625" style="214" bestFit="1" customWidth="1"/>
    <col min="26" max="26" width="4.375" style="214" customWidth="1"/>
    <col min="27" max="27" width="4.125" style="214" customWidth="1"/>
    <col min="28" max="28" width="4.375" style="214" bestFit="1" customWidth="1"/>
    <col min="29" max="34" width="3.875" style="214" customWidth="1"/>
    <col min="35" max="35" width="30.00390625" style="135" customWidth="1"/>
    <col min="36" max="16384" width="9.125" style="135" customWidth="1"/>
  </cols>
  <sheetData>
    <row r="1" spans="1:22" s="16" customFormat="1" ht="12">
      <c r="A1" s="352"/>
      <c r="B1" s="352"/>
      <c r="I1" s="112"/>
      <c r="J1" s="112"/>
      <c r="K1" s="112"/>
      <c r="L1" s="112"/>
      <c r="Q1" s="112"/>
      <c r="R1" s="112"/>
      <c r="S1" s="112"/>
      <c r="T1" s="112"/>
      <c r="U1" s="112"/>
      <c r="V1" s="112"/>
    </row>
    <row r="2" spans="2:35" s="112" customFormat="1" ht="12">
      <c r="B2" s="233"/>
      <c r="C2" s="359" t="s">
        <v>130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134">
        <v>44276</v>
      </c>
    </row>
    <row r="3" spans="1:35" s="112" customFormat="1" ht="27" customHeight="1">
      <c r="A3" s="334" t="s">
        <v>181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136"/>
    </row>
    <row r="4" spans="1:35" s="112" customFormat="1" ht="12">
      <c r="A4" s="322" t="s">
        <v>13</v>
      </c>
      <c r="B4" s="322" t="s">
        <v>14</v>
      </c>
      <c r="C4" s="322" t="s">
        <v>7</v>
      </c>
      <c r="D4" s="322"/>
      <c r="E4" s="322"/>
      <c r="F4" s="322"/>
      <c r="G4" s="322"/>
      <c r="H4" s="322"/>
      <c r="I4" s="322"/>
      <c r="J4" s="322"/>
      <c r="K4" s="322"/>
      <c r="L4" s="322"/>
      <c r="M4" s="322" t="s">
        <v>8</v>
      </c>
      <c r="N4" s="322"/>
      <c r="O4" s="353" t="s">
        <v>30</v>
      </c>
      <c r="P4" s="353" t="s">
        <v>29</v>
      </c>
      <c r="Q4" s="309" t="s">
        <v>1</v>
      </c>
      <c r="R4" s="309"/>
      <c r="S4" s="309"/>
      <c r="T4" s="309"/>
      <c r="U4" s="309"/>
      <c r="V4" s="309"/>
      <c r="W4" s="309" t="s">
        <v>82</v>
      </c>
      <c r="X4" s="309"/>
      <c r="Y4" s="309"/>
      <c r="Z4" s="309"/>
      <c r="AA4" s="309"/>
      <c r="AB4" s="309"/>
      <c r="AC4" s="309" t="s">
        <v>83</v>
      </c>
      <c r="AD4" s="309"/>
      <c r="AE4" s="309"/>
      <c r="AF4" s="309"/>
      <c r="AG4" s="309"/>
      <c r="AH4" s="309"/>
      <c r="AI4" s="322" t="s">
        <v>19</v>
      </c>
    </row>
    <row r="5" spans="1:35" s="112" customFormat="1" ht="12">
      <c r="A5" s="322"/>
      <c r="B5" s="322"/>
      <c r="C5" s="322" t="s">
        <v>23</v>
      </c>
      <c r="D5" s="322"/>
      <c r="E5" s="322"/>
      <c r="F5" s="322"/>
      <c r="G5" s="322"/>
      <c r="H5" s="322"/>
      <c r="I5" s="322" t="s">
        <v>22</v>
      </c>
      <c r="J5" s="322"/>
      <c r="K5" s="322"/>
      <c r="L5" s="322"/>
      <c r="M5" s="322"/>
      <c r="N5" s="322"/>
      <c r="O5" s="353"/>
      <c r="P5" s="353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22"/>
    </row>
    <row r="6" spans="1:35" s="112" customFormat="1" ht="12">
      <c r="A6" s="322"/>
      <c r="B6" s="322"/>
      <c r="C6" s="322" t="s">
        <v>4</v>
      </c>
      <c r="D6" s="322"/>
      <c r="E6" s="322"/>
      <c r="F6" s="322" t="s">
        <v>5</v>
      </c>
      <c r="G6" s="322"/>
      <c r="H6" s="322"/>
      <c r="I6" s="322" t="s">
        <v>24</v>
      </c>
      <c r="J6" s="322" t="s">
        <v>11</v>
      </c>
      <c r="K6" s="322" t="s">
        <v>12</v>
      </c>
      <c r="L6" s="322" t="s">
        <v>25</v>
      </c>
      <c r="M6" s="322" t="s">
        <v>10</v>
      </c>
      <c r="N6" s="322"/>
      <c r="O6" s="353"/>
      <c r="P6" s="353"/>
      <c r="Q6" s="309"/>
      <c r="R6" s="309"/>
      <c r="S6" s="309"/>
      <c r="T6" s="309"/>
      <c r="U6" s="309"/>
      <c r="V6" s="309"/>
      <c r="W6" s="309" t="s">
        <v>18</v>
      </c>
      <c r="X6" s="309"/>
      <c r="Y6" s="309"/>
      <c r="Z6" s="309"/>
      <c r="AA6" s="309"/>
      <c r="AB6" s="309"/>
      <c r="AC6" s="309" t="s">
        <v>18</v>
      </c>
      <c r="AD6" s="309"/>
      <c r="AE6" s="309"/>
      <c r="AF6" s="309"/>
      <c r="AG6" s="309"/>
      <c r="AH6" s="309"/>
      <c r="AI6" s="322"/>
    </row>
    <row r="7" spans="1:35" s="112" customFormat="1" ht="12">
      <c r="A7" s="322"/>
      <c r="B7" s="322"/>
      <c r="C7" s="137" t="s">
        <v>24</v>
      </c>
      <c r="D7" s="137" t="s">
        <v>11</v>
      </c>
      <c r="E7" s="137" t="s">
        <v>12</v>
      </c>
      <c r="F7" s="137" t="s">
        <v>24</v>
      </c>
      <c r="G7" s="137" t="s">
        <v>11</v>
      </c>
      <c r="H7" s="137" t="s">
        <v>12</v>
      </c>
      <c r="I7" s="322"/>
      <c r="J7" s="322"/>
      <c r="K7" s="322"/>
      <c r="L7" s="322"/>
      <c r="M7" s="137" t="s">
        <v>4</v>
      </c>
      <c r="N7" s="137" t="s">
        <v>5</v>
      </c>
      <c r="O7" s="353"/>
      <c r="P7" s="353"/>
      <c r="Q7" s="141" t="s">
        <v>2</v>
      </c>
      <c r="R7" s="141" t="s">
        <v>3</v>
      </c>
      <c r="S7" s="141" t="s">
        <v>9</v>
      </c>
      <c r="T7" s="141" t="s">
        <v>11</v>
      </c>
      <c r="U7" s="141" t="s">
        <v>17</v>
      </c>
      <c r="V7" s="141" t="s">
        <v>12</v>
      </c>
      <c r="W7" s="141" t="s">
        <v>2</v>
      </c>
      <c r="X7" s="141" t="s">
        <v>3</v>
      </c>
      <c r="Y7" s="141" t="s">
        <v>9</v>
      </c>
      <c r="Z7" s="141" t="s">
        <v>11</v>
      </c>
      <c r="AA7" s="141" t="s">
        <v>17</v>
      </c>
      <c r="AB7" s="141" t="s">
        <v>12</v>
      </c>
      <c r="AC7" s="141" t="s">
        <v>2</v>
      </c>
      <c r="AD7" s="141" t="s">
        <v>3</v>
      </c>
      <c r="AE7" s="141" t="s">
        <v>9</v>
      </c>
      <c r="AF7" s="141" t="s">
        <v>11</v>
      </c>
      <c r="AG7" s="141" t="s">
        <v>17</v>
      </c>
      <c r="AH7" s="141" t="s">
        <v>12</v>
      </c>
      <c r="AI7" s="322"/>
    </row>
    <row r="8" spans="1:35" s="174" customFormat="1" ht="27" customHeight="1">
      <c r="A8" s="257">
        <v>1</v>
      </c>
      <c r="B8" s="167" t="s">
        <v>91</v>
      </c>
      <c r="C8" s="241">
        <v>0.5</v>
      </c>
      <c r="D8" s="169">
        <v>1</v>
      </c>
      <c r="E8" s="169"/>
      <c r="F8" s="169"/>
      <c r="G8" s="169">
        <v>1</v>
      </c>
      <c r="H8" s="169"/>
      <c r="I8" s="130">
        <f aca="true" t="shared" si="0" ref="I8:K9">SUM(C8,F8)</f>
        <v>0.5</v>
      </c>
      <c r="J8" s="130">
        <f t="shared" si="0"/>
        <v>2</v>
      </c>
      <c r="K8" s="130">
        <f t="shared" si="0"/>
        <v>0</v>
      </c>
      <c r="L8" s="130">
        <f>SUM(I8:K8)</f>
        <v>2.5</v>
      </c>
      <c r="M8" s="169"/>
      <c r="N8" s="169" t="s">
        <v>32</v>
      </c>
      <c r="O8" s="101">
        <f>SUM(Q8:T8)</f>
        <v>60</v>
      </c>
      <c r="P8" s="101">
        <f>SUM(Q8:V8)</f>
        <v>80</v>
      </c>
      <c r="Q8" s="72">
        <f aca="true" t="shared" si="1" ref="Q8:V8">SUM(W8,AC8)</f>
        <v>0</v>
      </c>
      <c r="R8" s="72">
        <f t="shared" si="1"/>
        <v>0</v>
      </c>
      <c r="S8" s="72">
        <f t="shared" si="1"/>
        <v>0</v>
      </c>
      <c r="T8" s="72">
        <f t="shared" si="1"/>
        <v>60</v>
      </c>
      <c r="U8" s="72">
        <f t="shared" si="1"/>
        <v>20</v>
      </c>
      <c r="V8" s="72">
        <f t="shared" si="1"/>
        <v>0</v>
      </c>
      <c r="W8" s="101"/>
      <c r="X8" s="101"/>
      <c r="Y8" s="101"/>
      <c r="Z8" s="101">
        <v>20</v>
      </c>
      <c r="AA8" s="101">
        <v>20</v>
      </c>
      <c r="AB8" s="101"/>
      <c r="AC8" s="101"/>
      <c r="AD8" s="101"/>
      <c r="AE8" s="101"/>
      <c r="AF8" s="101">
        <v>40</v>
      </c>
      <c r="AG8" s="101"/>
      <c r="AH8" s="101"/>
      <c r="AI8" s="172" t="s">
        <v>124</v>
      </c>
    </row>
    <row r="9" spans="1:35" ht="26.25" customHeight="1">
      <c r="A9" s="246">
        <v>2</v>
      </c>
      <c r="B9" s="249" t="s">
        <v>92</v>
      </c>
      <c r="C9" s="263">
        <v>3</v>
      </c>
      <c r="D9" s="246">
        <v>1</v>
      </c>
      <c r="E9" s="246"/>
      <c r="F9" s="246"/>
      <c r="G9" s="246">
        <v>2</v>
      </c>
      <c r="H9" s="246">
        <v>6</v>
      </c>
      <c r="I9" s="246">
        <f t="shared" si="0"/>
        <v>3</v>
      </c>
      <c r="J9" s="246">
        <f t="shared" si="0"/>
        <v>3</v>
      </c>
      <c r="K9" s="246">
        <f t="shared" si="0"/>
        <v>6</v>
      </c>
      <c r="L9" s="246">
        <f>SUM(I9:K9)</f>
        <v>12</v>
      </c>
      <c r="M9" s="246"/>
      <c r="N9" s="246" t="s">
        <v>31</v>
      </c>
      <c r="O9" s="248">
        <f>SUM(Q9:T9)</f>
        <v>150</v>
      </c>
      <c r="P9" s="248">
        <f>SUM(Q9:V9)</f>
        <v>330</v>
      </c>
      <c r="Q9" s="72">
        <f aca="true" t="shared" si="2" ref="Q9:Q22">SUM(W9,AC9)</f>
        <v>50</v>
      </c>
      <c r="R9" s="72">
        <f aca="true" t="shared" si="3" ref="R9:R22">SUM(X9,AD9)</f>
        <v>20</v>
      </c>
      <c r="S9" s="72">
        <f aca="true" t="shared" si="4" ref="S9:S22">SUM(Y9,AE9)</f>
        <v>0</v>
      </c>
      <c r="T9" s="72">
        <f aca="true" t="shared" si="5" ref="T9:T22">SUM(Z9,AF9)</f>
        <v>80</v>
      </c>
      <c r="U9" s="72">
        <f aca="true" t="shared" si="6" ref="U9:U22">SUM(AA9,AG9)</f>
        <v>20</v>
      </c>
      <c r="V9" s="72">
        <f aca="true" t="shared" si="7" ref="V9:V22">SUM(AB9,AH9)</f>
        <v>160</v>
      </c>
      <c r="W9" s="72">
        <v>50</v>
      </c>
      <c r="X9" s="72">
        <v>20</v>
      </c>
      <c r="Y9" s="72"/>
      <c r="Z9" s="72">
        <v>40</v>
      </c>
      <c r="AA9" s="72">
        <v>20</v>
      </c>
      <c r="AB9" s="72"/>
      <c r="AC9" s="72"/>
      <c r="AD9" s="72"/>
      <c r="AE9" s="72"/>
      <c r="AF9" s="72">
        <v>40</v>
      </c>
      <c r="AG9" s="72"/>
      <c r="AH9" s="72">
        <v>160</v>
      </c>
      <c r="AI9" s="250" t="s">
        <v>37</v>
      </c>
    </row>
    <row r="10" spans="1:36" ht="27" customHeight="1">
      <c r="A10" s="257">
        <v>3</v>
      </c>
      <c r="B10" s="245" t="s">
        <v>93</v>
      </c>
      <c r="C10" s="260">
        <v>3</v>
      </c>
      <c r="D10" s="244">
        <v>1</v>
      </c>
      <c r="E10" s="244"/>
      <c r="F10" s="244"/>
      <c r="G10" s="244">
        <v>3</v>
      </c>
      <c r="H10" s="244">
        <v>6</v>
      </c>
      <c r="I10" s="246">
        <f>SUM(C10,F10)</f>
        <v>3</v>
      </c>
      <c r="J10" s="246">
        <f aca="true" t="shared" si="8" ref="I10:K13">SUM(D10,G10)</f>
        <v>4</v>
      </c>
      <c r="K10" s="246">
        <f t="shared" si="8"/>
        <v>6</v>
      </c>
      <c r="L10" s="246">
        <f>SUM(I10:K10)</f>
        <v>13</v>
      </c>
      <c r="M10" s="244"/>
      <c r="N10" s="244" t="s">
        <v>32</v>
      </c>
      <c r="O10" s="243">
        <f>SUM(Q10:T10)</f>
        <v>190</v>
      </c>
      <c r="P10" s="243">
        <f>SUM(Q10:V10)</f>
        <v>370</v>
      </c>
      <c r="Q10" s="72">
        <f t="shared" si="2"/>
        <v>50</v>
      </c>
      <c r="R10" s="72">
        <f t="shared" si="3"/>
        <v>20</v>
      </c>
      <c r="S10" s="72">
        <f t="shared" si="4"/>
        <v>0</v>
      </c>
      <c r="T10" s="72">
        <f t="shared" si="5"/>
        <v>120</v>
      </c>
      <c r="U10" s="72">
        <f t="shared" si="6"/>
        <v>20</v>
      </c>
      <c r="V10" s="72">
        <f t="shared" si="7"/>
        <v>160</v>
      </c>
      <c r="W10" s="72">
        <v>50</v>
      </c>
      <c r="X10" s="72">
        <v>20</v>
      </c>
      <c r="Y10" s="72"/>
      <c r="Z10" s="72">
        <v>40</v>
      </c>
      <c r="AA10" s="72">
        <v>20</v>
      </c>
      <c r="AB10" s="72"/>
      <c r="AC10" s="72"/>
      <c r="AD10" s="72"/>
      <c r="AE10" s="72"/>
      <c r="AF10" s="72">
        <v>80</v>
      </c>
      <c r="AG10" s="72"/>
      <c r="AH10" s="72">
        <v>160</v>
      </c>
      <c r="AI10" s="247" t="s">
        <v>54</v>
      </c>
      <c r="AJ10" s="234"/>
    </row>
    <row r="11" spans="1:36" ht="23.25" customHeight="1">
      <c r="A11" s="324">
        <v>4</v>
      </c>
      <c r="B11" s="344" t="s">
        <v>94</v>
      </c>
      <c r="C11" s="260">
        <v>3</v>
      </c>
      <c r="D11" s="244">
        <v>1</v>
      </c>
      <c r="E11" s="244"/>
      <c r="F11" s="244"/>
      <c r="G11" s="244">
        <v>3</v>
      </c>
      <c r="H11" s="244">
        <v>4</v>
      </c>
      <c r="I11" s="244">
        <f t="shared" si="8"/>
        <v>3</v>
      </c>
      <c r="J11" s="244">
        <f t="shared" si="8"/>
        <v>4</v>
      </c>
      <c r="K11" s="244">
        <f t="shared" si="8"/>
        <v>4</v>
      </c>
      <c r="L11" s="324">
        <f>SUM(I11:K12)</f>
        <v>15</v>
      </c>
      <c r="M11" s="324"/>
      <c r="N11" s="324" t="s">
        <v>31</v>
      </c>
      <c r="O11" s="303">
        <f>SUM(Q11:T12)</f>
        <v>218</v>
      </c>
      <c r="P11" s="303">
        <f>SUM(Q11:V12)</f>
        <v>408</v>
      </c>
      <c r="Q11" s="243">
        <f t="shared" si="2"/>
        <v>30</v>
      </c>
      <c r="R11" s="243">
        <f t="shared" si="3"/>
        <v>40</v>
      </c>
      <c r="S11" s="243">
        <f t="shared" si="4"/>
        <v>0</v>
      </c>
      <c r="T11" s="243">
        <f t="shared" si="5"/>
        <v>108</v>
      </c>
      <c r="U11" s="243">
        <f t="shared" si="6"/>
        <v>20</v>
      </c>
      <c r="V11" s="243">
        <f t="shared" si="7"/>
        <v>140</v>
      </c>
      <c r="W11" s="243">
        <v>30</v>
      </c>
      <c r="X11" s="243">
        <v>40</v>
      </c>
      <c r="Y11" s="243"/>
      <c r="Z11" s="243">
        <v>32</v>
      </c>
      <c r="AA11" s="243">
        <v>20</v>
      </c>
      <c r="AB11" s="243"/>
      <c r="AC11" s="243"/>
      <c r="AD11" s="243"/>
      <c r="AE11" s="243"/>
      <c r="AF11" s="243">
        <v>76</v>
      </c>
      <c r="AG11" s="243"/>
      <c r="AH11" s="243">
        <v>140</v>
      </c>
      <c r="AI11" s="247" t="s">
        <v>132</v>
      </c>
      <c r="AJ11" s="234"/>
    </row>
    <row r="12" spans="1:36" ht="27.75" customHeight="1">
      <c r="A12" s="324"/>
      <c r="B12" s="344"/>
      <c r="C12" s="244">
        <v>1</v>
      </c>
      <c r="D12" s="244"/>
      <c r="E12" s="244"/>
      <c r="F12" s="244"/>
      <c r="G12" s="244">
        <v>1</v>
      </c>
      <c r="H12" s="244">
        <v>2</v>
      </c>
      <c r="I12" s="244">
        <f t="shared" si="8"/>
        <v>1</v>
      </c>
      <c r="J12" s="244">
        <f t="shared" si="8"/>
        <v>1</v>
      </c>
      <c r="K12" s="244">
        <f t="shared" si="8"/>
        <v>2</v>
      </c>
      <c r="L12" s="324"/>
      <c r="M12" s="324"/>
      <c r="N12" s="324"/>
      <c r="O12" s="324"/>
      <c r="P12" s="324"/>
      <c r="Q12" s="243">
        <f t="shared" si="2"/>
        <v>20</v>
      </c>
      <c r="R12" s="243">
        <f t="shared" si="3"/>
        <v>0</v>
      </c>
      <c r="S12" s="243">
        <f t="shared" si="4"/>
        <v>0</v>
      </c>
      <c r="T12" s="243">
        <f t="shared" si="5"/>
        <v>20</v>
      </c>
      <c r="U12" s="243">
        <f t="shared" si="6"/>
        <v>10</v>
      </c>
      <c r="V12" s="243">
        <f t="shared" si="7"/>
        <v>20</v>
      </c>
      <c r="W12" s="243">
        <v>20</v>
      </c>
      <c r="X12" s="243"/>
      <c r="Y12" s="243"/>
      <c r="Z12" s="243"/>
      <c r="AA12" s="243">
        <v>10</v>
      </c>
      <c r="AB12" s="243"/>
      <c r="AC12" s="243"/>
      <c r="AD12" s="243"/>
      <c r="AE12" s="243"/>
      <c r="AF12" s="243">
        <v>20</v>
      </c>
      <c r="AG12" s="243"/>
      <c r="AH12" s="243">
        <v>20</v>
      </c>
      <c r="AI12" s="247" t="s">
        <v>55</v>
      </c>
      <c r="AJ12" s="234"/>
    </row>
    <row r="13" spans="1:36" ht="12">
      <c r="A13" s="324">
        <v>5</v>
      </c>
      <c r="B13" s="344" t="s">
        <v>142</v>
      </c>
      <c r="C13" s="130">
        <v>1</v>
      </c>
      <c r="D13" s="130"/>
      <c r="E13" s="130"/>
      <c r="F13" s="130"/>
      <c r="G13" s="130"/>
      <c r="H13" s="130"/>
      <c r="I13" s="130">
        <f t="shared" si="8"/>
        <v>1</v>
      </c>
      <c r="J13" s="130">
        <f t="shared" si="8"/>
        <v>0</v>
      </c>
      <c r="K13" s="130">
        <f t="shared" si="8"/>
        <v>0</v>
      </c>
      <c r="L13" s="324">
        <f>SUM(I13:K14)</f>
        <v>2</v>
      </c>
      <c r="M13" s="360"/>
      <c r="N13" s="324" t="s">
        <v>31</v>
      </c>
      <c r="O13" s="130">
        <f aca="true" t="shared" si="9" ref="O13:O18">SUM(Q13:T13)</f>
        <v>15</v>
      </c>
      <c r="P13" s="130">
        <f aca="true" t="shared" si="10" ref="P13:P18">SUM(Q13:V13)</f>
        <v>25</v>
      </c>
      <c r="Q13" s="72">
        <f t="shared" si="2"/>
        <v>15</v>
      </c>
      <c r="R13" s="72">
        <f t="shared" si="3"/>
        <v>0</v>
      </c>
      <c r="S13" s="72">
        <f t="shared" si="4"/>
        <v>0</v>
      </c>
      <c r="T13" s="72">
        <f t="shared" si="5"/>
        <v>0</v>
      </c>
      <c r="U13" s="72">
        <f t="shared" si="6"/>
        <v>10</v>
      </c>
      <c r="V13" s="72">
        <f t="shared" si="7"/>
        <v>0</v>
      </c>
      <c r="W13" s="72">
        <v>15</v>
      </c>
      <c r="X13" s="72"/>
      <c r="Y13" s="72"/>
      <c r="Z13" s="72"/>
      <c r="AA13" s="72">
        <v>10</v>
      </c>
      <c r="AB13" s="72"/>
      <c r="AC13" s="72"/>
      <c r="AD13" s="72"/>
      <c r="AE13" s="72"/>
      <c r="AF13" s="72"/>
      <c r="AG13" s="72"/>
      <c r="AH13" s="72"/>
      <c r="AI13" s="108" t="s">
        <v>56</v>
      </c>
      <c r="AJ13" s="234"/>
    </row>
    <row r="14" spans="1:36" ht="24">
      <c r="A14" s="324"/>
      <c r="B14" s="344"/>
      <c r="C14" s="130">
        <v>1</v>
      </c>
      <c r="D14" s="130"/>
      <c r="E14" s="130"/>
      <c r="F14" s="130"/>
      <c r="G14" s="130"/>
      <c r="H14" s="130"/>
      <c r="I14" s="130">
        <f aca="true" t="shared" si="11" ref="I14:I22">SUM(C14,F14)</f>
        <v>1</v>
      </c>
      <c r="J14" s="130">
        <f aca="true" t="shared" si="12" ref="J14:J22">SUM(D14,G14)</f>
        <v>0</v>
      </c>
      <c r="K14" s="130">
        <f aca="true" t="shared" si="13" ref="K14:K22">SUM(E14,H14)</f>
        <v>0</v>
      </c>
      <c r="L14" s="324"/>
      <c r="M14" s="360"/>
      <c r="N14" s="324"/>
      <c r="O14" s="130">
        <f t="shared" si="9"/>
        <v>15</v>
      </c>
      <c r="P14" s="130">
        <f t="shared" si="10"/>
        <v>30</v>
      </c>
      <c r="Q14" s="72">
        <f t="shared" si="2"/>
        <v>15</v>
      </c>
      <c r="R14" s="72">
        <f t="shared" si="3"/>
        <v>0</v>
      </c>
      <c r="S14" s="72">
        <f t="shared" si="4"/>
        <v>0</v>
      </c>
      <c r="T14" s="72">
        <f t="shared" si="5"/>
        <v>0</v>
      </c>
      <c r="U14" s="72">
        <f t="shared" si="6"/>
        <v>15</v>
      </c>
      <c r="V14" s="72">
        <f t="shared" si="7"/>
        <v>0</v>
      </c>
      <c r="W14" s="72">
        <v>15</v>
      </c>
      <c r="X14" s="72"/>
      <c r="Y14" s="72"/>
      <c r="Z14" s="72"/>
      <c r="AA14" s="72">
        <v>15</v>
      </c>
      <c r="AB14" s="72"/>
      <c r="AC14" s="72"/>
      <c r="AD14" s="72"/>
      <c r="AE14" s="72"/>
      <c r="AF14" s="72"/>
      <c r="AG14" s="72"/>
      <c r="AH14" s="72"/>
      <c r="AI14" s="108" t="s">
        <v>57</v>
      </c>
      <c r="AJ14" s="234"/>
    </row>
    <row r="15" spans="1:36" s="174" customFormat="1" ht="24">
      <c r="A15" s="257">
        <v>6</v>
      </c>
      <c r="B15" s="235" t="s">
        <v>174</v>
      </c>
      <c r="C15" s="241">
        <v>2</v>
      </c>
      <c r="D15" s="169"/>
      <c r="E15" s="169"/>
      <c r="F15" s="169"/>
      <c r="G15" s="169"/>
      <c r="H15" s="169"/>
      <c r="I15" s="130">
        <f t="shared" si="11"/>
        <v>2</v>
      </c>
      <c r="J15" s="130">
        <f t="shared" si="12"/>
        <v>0</v>
      </c>
      <c r="K15" s="130">
        <f t="shared" si="13"/>
        <v>0</v>
      </c>
      <c r="L15" s="130">
        <f aca="true" t="shared" si="14" ref="L15:L22">SUM(I15:K15)</f>
        <v>2</v>
      </c>
      <c r="M15" s="169" t="s">
        <v>31</v>
      </c>
      <c r="N15" s="169"/>
      <c r="O15" s="130">
        <f t="shared" si="9"/>
        <v>25</v>
      </c>
      <c r="P15" s="130">
        <f t="shared" si="10"/>
        <v>45</v>
      </c>
      <c r="Q15" s="72">
        <f t="shared" si="2"/>
        <v>10</v>
      </c>
      <c r="R15" s="72">
        <f t="shared" si="3"/>
        <v>0</v>
      </c>
      <c r="S15" s="72">
        <f t="shared" si="4"/>
        <v>15</v>
      </c>
      <c r="T15" s="72">
        <f t="shared" si="5"/>
        <v>0</v>
      </c>
      <c r="U15" s="72">
        <f t="shared" si="6"/>
        <v>20</v>
      </c>
      <c r="V15" s="72">
        <f t="shared" si="7"/>
        <v>0</v>
      </c>
      <c r="W15" s="101">
        <v>10</v>
      </c>
      <c r="X15" s="101"/>
      <c r="Y15" s="101">
        <v>15</v>
      </c>
      <c r="Z15" s="101"/>
      <c r="AA15" s="101">
        <v>20</v>
      </c>
      <c r="AB15" s="101"/>
      <c r="AC15" s="101"/>
      <c r="AD15" s="101"/>
      <c r="AE15" s="101"/>
      <c r="AF15" s="101"/>
      <c r="AG15" s="101"/>
      <c r="AH15" s="101"/>
      <c r="AI15" s="100" t="s">
        <v>58</v>
      </c>
      <c r="AJ15" s="236"/>
    </row>
    <row r="16" spans="1:36" ht="24">
      <c r="A16" s="257">
        <v>7</v>
      </c>
      <c r="B16" s="206" t="s">
        <v>143</v>
      </c>
      <c r="C16" s="130">
        <v>2</v>
      </c>
      <c r="D16" s="130"/>
      <c r="E16" s="130"/>
      <c r="F16" s="130">
        <v>1</v>
      </c>
      <c r="G16" s="130"/>
      <c r="H16" s="130"/>
      <c r="I16" s="130">
        <f t="shared" si="11"/>
        <v>3</v>
      </c>
      <c r="J16" s="130">
        <f t="shared" si="12"/>
        <v>0</v>
      </c>
      <c r="K16" s="130">
        <f t="shared" si="13"/>
        <v>0</v>
      </c>
      <c r="L16" s="130">
        <f t="shared" si="14"/>
        <v>3</v>
      </c>
      <c r="M16" s="130"/>
      <c r="N16" s="130" t="s">
        <v>31</v>
      </c>
      <c r="O16" s="130">
        <f t="shared" si="9"/>
        <v>35</v>
      </c>
      <c r="P16" s="130">
        <f t="shared" si="10"/>
        <v>55</v>
      </c>
      <c r="Q16" s="72">
        <f t="shared" si="2"/>
        <v>15</v>
      </c>
      <c r="R16" s="72">
        <f t="shared" si="3"/>
        <v>20</v>
      </c>
      <c r="S16" s="72">
        <f t="shared" si="4"/>
        <v>0</v>
      </c>
      <c r="T16" s="72">
        <f t="shared" si="5"/>
        <v>0</v>
      </c>
      <c r="U16" s="72">
        <f t="shared" si="6"/>
        <v>20</v>
      </c>
      <c r="V16" s="72">
        <f t="shared" si="7"/>
        <v>0</v>
      </c>
      <c r="W16" s="72">
        <v>15</v>
      </c>
      <c r="X16" s="72"/>
      <c r="Y16" s="72"/>
      <c r="Z16" s="72"/>
      <c r="AA16" s="72">
        <v>20</v>
      </c>
      <c r="AB16" s="72"/>
      <c r="AC16" s="72"/>
      <c r="AD16" s="72">
        <v>20</v>
      </c>
      <c r="AE16" s="72"/>
      <c r="AF16" s="72"/>
      <c r="AG16" s="72"/>
      <c r="AH16" s="72"/>
      <c r="AI16" s="108" t="s">
        <v>59</v>
      </c>
      <c r="AJ16" s="234"/>
    </row>
    <row r="17" spans="1:36" s="158" customFormat="1" ht="12">
      <c r="A17" s="257">
        <v>8</v>
      </c>
      <c r="B17" s="191" t="s">
        <v>175</v>
      </c>
      <c r="C17" s="162">
        <v>3</v>
      </c>
      <c r="D17" s="162"/>
      <c r="E17" s="162"/>
      <c r="F17" s="162"/>
      <c r="G17" s="162"/>
      <c r="H17" s="162"/>
      <c r="I17" s="130">
        <f t="shared" si="11"/>
        <v>3</v>
      </c>
      <c r="J17" s="130">
        <f t="shared" si="12"/>
        <v>0</v>
      </c>
      <c r="K17" s="130">
        <f t="shared" si="13"/>
        <v>0</v>
      </c>
      <c r="L17" s="130">
        <f t="shared" si="14"/>
        <v>3</v>
      </c>
      <c r="M17" s="162" t="s">
        <v>32</v>
      </c>
      <c r="N17" s="162"/>
      <c r="O17" s="130">
        <f t="shared" si="9"/>
        <v>65</v>
      </c>
      <c r="P17" s="130">
        <f t="shared" si="10"/>
        <v>80</v>
      </c>
      <c r="Q17" s="72">
        <f t="shared" si="2"/>
        <v>30</v>
      </c>
      <c r="R17" s="72">
        <f t="shared" si="3"/>
        <v>0</v>
      </c>
      <c r="S17" s="72">
        <f t="shared" si="4"/>
        <v>35</v>
      </c>
      <c r="T17" s="72">
        <f t="shared" si="5"/>
        <v>0</v>
      </c>
      <c r="U17" s="72">
        <f t="shared" si="6"/>
        <v>15</v>
      </c>
      <c r="V17" s="72">
        <f t="shared" si="7"/>
        <v>0</v>
      </c>
      <c r="W17" s="97">
        <v>30</v>
      </c>
      <c r="X17" s="97"/>
      <c r="Y17" s="97">
        <v>35</v>
      </c>
      <c r="Z17" s="97"/>
      <c r="AA17" s="97">
        <v>15</v>
      </c>
      <c r="AB17" s="97"/>
      <c r="AC17" s="97"/>
      <c r="AD17" s="97"/>
      <c r="AE17" s="97"/>
      <c r="AF17" s="97"/>
      <c r="AG17" s="97"/>
      <c r="AH17" s="97"/>
      <c r="AI17" s="96" t="s">
        <v>60</v>
      </c>
      <c r="AJ17" s="237"/>
    </row>
    <row r="18" spans="1:36" s="184" customFormat="1" ht="12">
      <c r="A18" s="257">
        <v>9</v>
      </c>
      <c r="B18" s="176" t="s">
        <v>149</v>
      </c>
      <c r="C18" s="178">
        <v>3</v>
      </c>
      <c r="D18" s="178"/>
      <c r="E18" s="178"/>
      <c r="F18" s="178"/>
      <c r="G18" s="178"/>
      <c r="H18" s="178"/>
      <c r="I18" s="130">
        <f t="shared" si="11"/>
        <v>3</v>
      </c>
      <c r="J18" s="130">
        <f t="shared" si="12"/>
        <v>0</v>
      </c>
      <c r="K18" s="130">
        <f t="shared" si="13"/>
        <v>0</v>
      </c>
      <c r="L18" s="130">
        <f t="shared" si="14"/>
        <v>3</v>
      </c>
      <c r="M18" s="178" t="s">
        <v>32</v>
      </c>
      <c r="N18" s="178"/>
      <c r="O18" s="130">
        <f t="shared" si="9"/>
        <v>45</v>
      </c>
      <c r="P18" s="130">
        <f t="shared" si="10"/>
        <v>60</v>
      </c>
      <c r="Q18" s="72">
        <f t="shared" si="2"/>
        <v>0</v>
      </c>
      <c r="R18" s="72">
        <f t="shared" si="3"/>
        <v>0</v>
      </c>
      <c r="S18" s="72">
        <f t="shared" si="4"/>
        <v>45</v>
      </c>
      <c r="T18" s="72">
        <f t="shared" si="5"/>
        <v>0</v>
      </c>
      <c r="U18" s="72">
        <f t="shared" si="6"/>
        <v>15</v>
      </c>
      <c r="V18" s="72">
        <f t="shared" si="7"/>
        <v>0</v>
      </c>
      <c r="W18" s="181"/>
      <c r="X18" s="181"/>
      <c r="Y18" s="181">
        <v>45</v>
      </c>
      <c r="Z18" s="181"/>
      <c r="AA18" s="181">
        <v>15</v>
      </c>
      <c r="AB18" s="181"/>
      <c r="AC18" s="181"/>
      <c r="AD18" s="181"/>
      <c r="AE18" s="181"/>
      <c r="AF18" s="181"/>
      <c r="AG18" s="181"/>
      <c r="AH18" s="181"/>
      <c r="AI18" s="238" t="s">
        <v>61</v>
      </c>
      <c r="AJ18" s="239"/>
    </row>
    <row r="19" spans="1:35" s="158" customFormat="1" ht="17.25" customHeight="1">
      <c r="A19" s="257">
        <v>10</v>
      </c>
      <c r="B19" s="165" t="s">
        <v>118</v>
      </c>
      <c r="C19" s="162">
        <v>2</v>
      </c>
      <c r="D19" s="162"/>
      <c r="E19" s="162"/>
      <c r="F19" s="162"/>
      <c r="G19" s="162"/>
      <c r="H19" s="162"/>
      <c r="I19" s="130">
        <f>SUM(C19,F19)</f>
        <v>2</v>
      </c>
      <c r="J19" s="130">
        <f t="shared" si="12"/>
        <v>0</v>
      </c>
      <c r="K19" s="130">
        <f t="shared" si="13"/>
        <v>0</v>
      </c>
      <c r="L19" s="130">
        <f t="shared" si="14"/>
        <v>2</v>
      </c>
      <c r="M19" s="162" t="s">
        <v>31</v>
      </c>
      <c r="N19" s="162"/>
      <c r="O19" s="72">
        <f>SUM(Q19:T19)</f>
        <v>25</v>
      </c>
      <c r="P19" s="72">
        <f>SUM(Q19:V19)</f>
        <v>40</v>
      </c>
      <c r="Q19" s="72">
        <f t="shared" si="2"/>
        <v>15</v>
      </c>
      <c r="R19" s="72">
        <f t="shared" si="3"/>
        <v>0</v>
      </c>
      <c r="S19" s="72">
        <f t="shared" si="4"/>
        <v>10</v>
      </c>
      <c r="T19" s="72">
        <f t="shared" si="5"/>
        <v>0</v>
      </c>
      <c r="U19" s="72">
        <f t="shared" si="6"/>
        <v>15</v>
      </c>
      <c r="V19" s="72">
        <f t="shared" si="7"/>
        <v>0</v>
      </c>
      <c r="W19" s="97">
        <v>15</v>
      </c>
      <c r="X19" s="97"/>
      <c r="Y19" s="97">
        <v>10</v>
      </c>
      <c r="Z19" s="97"/>
      <c r="AA19" s="97">
        <v>15</v>
      </c>
      <c r="AB19" s="97"/>
      <c r="AC19" s="97"/>
      <c r="AD19" s="97"/>
      <c r="AE19" s="97"/>
      <c r="AF19" s="97"/>
      <c r="AG19" s="97"/>
      <c r="AH19" s="97"/>
      <c r="AI19" s="191" t="s">
        <v>36</v>
      </c>
    </row>
    <row r="20" spans="1:35" s="174" customFormat="1" ht="12">
      <c r="A20" s="257">
        <v>11</v>
      </c>
      <c r="B20" s="235" t="s">
        <v>176</v>
      </c>
      <c r="C20" s="169"/>
      <c r="D20" s="169"/>
      <c r="E20" s="169"/>
      <c r="F20" s="169">
        <v>1</v>
      </c>
      <c r="G20" s="169"/>
      <c r="H20" s="169"/>
      <c r="I20" s="130">
        <f>SUM(C20,F20)</f>
        <v>1</v>
      </c>
      <c r="J20" s="130">
        <f>SUM(D20,G20)</f>
        <v>0</v>
      </c>
      <c r="K20" s="130">
        <f>SUM(E20,H20)</f>
        <v>0</v>
      </c>
      <c r="L20" s="130">
        <f t="shared" si="14"/>
        <v>1</v>
      </c>
      <c r="M20" s="169"/>
      <c r="N20" s="169" t="s">
        <v>31</v>
      </c>
      <c r="O20" s="72">
        <f>SUM(Q20:T20)</f>
        <v>10</v>
      </c>
      <c r="P20" s="72">
        <f>SUM(Q20:V20)</f>
        <v>25</v>
      </c>
      <c r="Q20" s="72">
        <f aca="true" t="shared" si="15" ref="Q20:V21">SUM(W20,AC20)</f>
        <v>10</v>
      </c>
      <c r="R20" s="72">
        <f t="shared" si="15"/>
        <v>0</v>
      </c>
      <c r="S20" s="72">
        <f t="shared" si="15"/>
        <v>0</v>
      </c>
      <c r="T20" s="72">
        <f t="shared" si="15"/>
        <v>0</v>
      </c>
      <c r="U20" s="72">
        <f t="shared" si="15"/>
        <v>15</v>
      </c>
      <c r="V20" s="72">
        <f t="shared" si="15"/>
        <v>0</v>
      </c>
      <c r="W20" s="101"/>
      <c r="X20" s="101"/>
      <c r="Y20" s="101"/>
      <c r="Z20" s="101"/>
      <c r="AA20" s="101"/>
      <c r="AB20" s="101"/>
      <c r="AC20" s="101">
        <v>10</v>
      </c>
      <c r="AD20" s="101"/>
      <c r="AE20" s="101"/>
      <c r="AF20" s="101"/>
      <c r="AG20" s="101">
        <v>15</v>
      </c>
      <c r="AH20" s="101"/>
      <c r="AI20" s="235" t="s">
        <v>33</v>
      </c>
    </row>
    <row r="21" spans="1:36" s="262" customFormat="1" ht="12">
      <c r="A21" s="257">
        <v>12</v>
      </c>
      <c r="B21" s="265" t="s">
        <v>89</v>
      </c>
      <c r="C21" s="266">
        <v>1.5</v>
      </c>
      <c r="D21" s="267"/>
      <c r="E21" s="267"/>
      <c r="F21" s="267"/>
      <c r="G21" s="267"/>
      <c r="H21" s="268"/>
      <c r="I21" s="267">
        <f>SUM(C21,F21)</f>
        <v>1.5</v>
      </c>
      <c r="J21" s="267">
        <f>SUM(D21,G21)</f>
        <v>0</v>
      </c>
      <c r="K21" s="267">
        <f>SUM(E21,H21)</f>
        <v>0</v>
      </c>
      <c r="L21" s="269">
        <f t="shared" si="14"/>
        <v>1.5</v>
      </c>
      <c r="M21" s="266" t="s">
        <v>31</v>
      </c>
      <c r="N21" s="268"/>
      <c r="O21" s="270">
        <f>SUM(Q21:T21)</f>
        <v>30</v>
      </c>
      <c r="P21" s="270">
        <f>SUM(Q21:V21)</f>
        <v>40</v>
      </c>
      <c r="Q21" s="270">
        <f t="shared" si="15"/>
        <v>15</v>
      </c>
      <c r="R21" s="270">
        <f t="shared" si="15"/>
        <v>15</v>
      </c>
      <c r="S21" s="270">
        <f t="shared" si="15"/>
        <v>0</v>
      </c>
      <c r="T21" s="270">
        <f t="shared" si="15"/>
        <v>0</v>
      </c>
      <c r="U21" s="270">
        <f t="shared" si="15"/>
        <v>10</v>
      </c>
      <c r="V21" s="270">
        <f t="shared" si="15"/>
        <v>0</v>
      </c>
      <c r="W21" s="271">
        <v>15</v>
      </c>
      <c r="X21" s="270">
        <v>15</v>
      </c>
      <c r="Y21" s="270"/>
      <c r="Z21" s="270"/>
      <c r="AA21" s="270">
        <v>10</v>
      </c>
      <c r="AB21" s="270"/>
      <c r="AC21" s="270"/>
      <c r="AD21" s="270"/>
      <c r="AE21" s="270"/>
      <c r="AF21" s="270"/>
      <c r="AG21" s="270"/>
      <c r="AH21" s="270"/>
      <c r="AI21" s="272" t="s">
        <v>48</v>
      </c>
      <c r="AJ21" s="261"/>
    </row>
    <row r="22" spans="1:36" ht="24">
      <c r="A22" s="257">
        <v>13</v>
      </c>
      <c r="B22" s="128" t="s">
        <v>150</v>
      </c>
      <c r="C22" s="130"/>
      <c r="D22" s="130"/>
      <c r="E22" s="130"/>
      <c r="F22" s="130"/>
      <c r="G22" s="130"/>
      <c r="H22" s="130"/>
      <c r="I22" s="130">
        <f t="shared" si="11"/>
        <v>0</v>
      </c>
      <c r="J22" s="130">
        <f t="shared" si="12"/>
        <v>0</v>
      </c>
      <c r="K22" s="130">
        <f t="shared" si="13"/>
        <v>0</v>
      </c>
      <c r="L22" s="130">
        <f t="shared" si="14"/>
        <v>0</v>
      </c>
      <c r="M22" s="130"/>
      <c r="N22" s="292"/>
      <c r="O22" s="130">
        <f>SUM(Q22:T22)</f>
        <v>20</v>
      </c>
      <c r="P22" s="130">
        <f>SUM(Q22:V22)</f>
        <v>20</v>
      </c>
      <c r="Q22" s="72">
        <f t="shared" si="2"/>
        <v>0</v>
      </c>
      <c r="R22" s="72">
        <f t="shared" si="3"/>
        <v>0</v>
      </c>
      <c r="S22" s="72">
        <f t="shared" si="4"/>
        <v>20</v>
      </c>
      <c r="T22" s="72">
        <f t="shared" si="5"/>
        <v>0</v>
      </c>
      <c r="U22" s="72">
        <f t="shared" si="6"/>
        <v>0</v>
      </c>
      <c r="V22" s="72">
        <f t="shared" si="7"/>
        <v>0</v>
      </c>
      <c r="W22" s="72"/>
      <c r="X22" s="72"/>
      <c r="Y22" s="72">
        <v>10</v>
      </c>
      <c r="Z22" s="72"/>
      <c r="AA22" s="72"/>
      <c r="AB22" s="72"/>
      <c r="AC22" s="72"/>
      <c r="AD22" s="72"/>
      <c r="AE22" s="72">
        <v>10</v>
      </c>
      <c r="AF22" s="72"/>
      <c r="AG22" s="72"/>
      <c r="AH22" s="72"/>
      <c r="AI22" s="128" t="s">
        <v>117</v>
      </c>
      <c r="AJ22" s="240"/>
    </row>
    <row r="23" spans="1:35" ht="12">
      <c r="A23" s="324" t="s">
        <v>6</v>
      </c>
      <c r="B23" s="324"/>
      <c r="C23" s="130">
        <f>SUM(C8:C21)</f>
        <v>26</v>
      </c>
      <c r="D23" s="257">
        <f aca="true" t="shared" si="16" ref="D23:L23">SUM(D8:D21)</f>
        <v>4</v>
      </c>
      <c r="E23" s="257">
        <f t="shared" si="16"/>
        <v>0</v>
      </c>
      <c r="F23" s="257">
        <f t="shared" si="16"/>
        <v>2</v>
      </c>
      <c r="G23" s="257">
        <f t="shared" si="16"/>
        <v>10</v>
      </c>
      <c r="H23" s="257">
        <f t="shared" si="16"/>
        <v>18</v>
      </c>
      <c r="I23" s="257">
        <f t="shared" si="16"/>
        <v>28</v>
      </c>
      <c r="J23" s="257">
        <f t="shared" si="16"/>
        <v>14</v>
      </c>
      <c r="K23" s="257">
        <f t="shared" si="16"/>
        <v>18</v>
      </c>
      <c r="L23" s="257">
        <f t="shared" si="16"/>
        <v>60</v>
      </c>
      <c r="M23" s="252">
        <f aca="true" t="shared" si="17" ref="M23:T23">SUM(M8:M22)</f>
        <v>0</v>
      </c>
      <c r="N23" s="252">
        <f t="shared" si="17"/>
        <v>0</v>
      </c>
      <c r="O23" s="252">
        <f t="shared" si="17"/>
        <v>903</v>
      </c>
      <c r="P23" s="252">
        <f t="shared" si="17"/>
        <v>1608</v>
      </c>
      <c r="Q23" s="252">
        <f t="shared" si="17"/>
        <v>275</v>
      </c>
      <c r="R23" s="252">
        <f t="shared" si="17"/>
        <v>115</v>
      </c>
      <c r="S23" s="252">
        <f t="shared" si="17"/>
        <v>125</v>
      </c>
      <c r="T23" s="252">
        <f t="shared" si="17"/>
        <v>388</v>
      </c>
      <c r="U23" s="130">
        <f aca="true" t="shared" si="18" ref="U23:AH23">SUM(U8:U22)</f>
        <v>225</v>
      </c>
      <c r="V23" s="130">
        <f t="shared" si="18"/>
        <v>480</v>
      </c>
      <c r="W23" s="130">
        <f t="shared" si="18"/>
        <v>265</v>
      </c>
      <c r="X23" s="130">
        <f t="shared" si="18"/>
        <v>95</v>
      </c>
      <c r="Y23" s="130">
        <f t="shared" si="18"/>
        <v>115</v>
      </c>
      <c r="Z23" s="130">
        <f t="shared" si="18"/>
        <v>132</v>
      </c>
      <c r="AA23" s="130">
        <f t="shared" si="18"/>
        <v>210</v>
      </c>
      <c r="AB23" s="130">
        <f t="shared" si="18"/>
        <v>0</v>
      </c>
      <c r="AC23" s="130">
        <f t="shared" si="18"/>
        <v>10</v>
      </c>
      <c r="AD23" s="130">
        <f t="shared" si="18"/>
        <v>20</v>
      </c>
      <c r="AE23" s="130">
        <f t="shared" si="18"/>
        <v>10</v>
      </c>
      <c r="AF23" s="130">
        <f t="shared" si="18"/>
        <v>256</v>
      </c>
      <c r="AG23" s="130">
        <f t="shared" si="18"/>
        <v>15</v>
      </c>
      <c r="AH23" s="130">
        <f t="shared" si="18"/>
        <v>480</v>
      </c>
      <c r="AI23" s="207"/>
    </row>
    <row r="24" spans="1:35" ht="12">
      <c r="A24" s="130"/>
      <c r="B24" s="130" t="s">
        <v>21</v>
      </c>
      <c r="C24" s="130"/>
      <c r="D24" s="130"/>
      <c r="E24" s="130"/>
      <c r="F24" s="130"/>
      <c r="G24" s="130"/>
      <c r="H24" s="130"/>
      <c r="I24" s="130"/>
      <c r="J24" s="324" t="s">
        <v>27</v>
      </c>
      <c r="K24" s="324"/>
      <c r="L24" s="324"/>
      <c r="M24" s="130"/>
      <c r="N24" s="130"/>
      <c r="O24" s="130"/>
      <c r="P24" s="130"/>
      <c r="Q24" s="303">
        <f>SUM(Q23:T23)</f>
        <v>903</v>
      </c>
      <c r="R24" s="303"/>
      <c r="S24" s="303"/>
      <c r="T24" s="303"/>
      <c r="U24" s="303">
        <f>U23+V23</f>
        <v>705</v>
      </c>
      <c r="V24" s="303"/>
      <c r="W24" s="303">
        <f>SUM(W23:Z23)</f>
        <v>607</v>
      </c>
      <c r="X24" s="303"/>
      <c r="Y24" s="303"/>
      <c r="Z24" s="303"/>
      <c r="AA24" s="303">
        <f>AA23+AB23</f>
        <v>210</v>
      </c>
      <c r="AB24" s="303"/>
      <c r="AC24" s="303">
        <f>SUM(AC23:AF23)</f>
        <v>296</v>
      </c>
      <c r="AD24" s="303"/>
      <c r="AE24" s="303"/>
      <c r="AF24" s="303"/>
      <c r="AG24" s="303">
        <f>AG23+AH23</f>
        <v>495</v>
      </c>
      <c r="AH24" s="303"/>
      <c r="AI24" s="206"/>
    </row>
    <row r="25" spans="1:35" ht="12">
      <c r="A25" s="208"/>
      <c r="B25" s="208"/>
      <c r="C25" s="324">
        <f>SUM(C23:E23)</f>
        <v>30</v>
      </c>
      <c r="D25" s="324"/>
      <c r="E25" s="324"/>
      <c r="F25" s="324">
        <f>SUM(F23:H23)</f>
        <v>30</v>
      </c>
      <c r="G25" s="324"/>
      <c r="H25" s="324"/>
      <c r="I25" s="208"/>
      <c r="J25" s="324" t="s">
        <v>26</v>
      </c>
      <c r="K25" s="324"/>
      <c r="L25" s="324"/>
      <c r="M25" s="324"/>
      <c r="N25" s="324"/>
      <c r="O25" s="208"/>
      <c r="P25" s="208"/>
      <c r="Q25" s="303">
        <f>SUM(Q24:V24)</f>
        <v>1608</v>
      </c>
      <c r="R25" s="303"/>
      <c r="S25" s="303"/>
      <c r="T25" s="303"/>
      <c r="U25" s="303"/>
      <c r="V25" s="303"/>
      <c r="W25" s="303">
        <f>SUM(W24:AB24)</f>
        <v>817</v>
      </c>
      <c r="X25" s="303"/>
      <c r="Y25" s="303"/>
      <c r="Z25" s="303"/>
      <c r="AA25" s="303"/>
      <c r="AB25" s="303"/>
      <c r="AC25" s="303">
        <f>SUM(AC24:AH24)</f>
        <v>791</v>
      </c>
      <c r="AD25" s="303"/>
      <c r="AE25" s="303"/>
      <c r="AF25" s="303"/>
      <c r="AG25" s="303"/>
      <c r="AH25" s="303"/>
      <c r="AI25" s="211"/>
    </row>
    <row r="26" spans="1:35" ht="12">
      <c r="A26" s="208"/>
      <c r="B26" s="208"/>
      <c r="I26" s="208"/>
      <c r="J26" s="208"/>
      <c r="K26" s="208"/>
      <c r="L26" s="208"/>
      <c r="O26" s="208"/>
      <c r="P26" s="208"/>
      <c r="Q26" s="82"/>
      <c r="R26" s="82"/>
      <c r="S26" s="82"/>
      <c r="T26" s="82"/>
      <c r="U26" s="82"/>
      <c r="V26" s="82"/>
      <c r="Z26" s="82"/>
      <c r="AA26" s="82"/>
      <c r="AB26" s="82"/>
      <c r="AC26" s="82"/>
      <c r="AD26" s="82"/>
      <c r="AE26" s="82"/>
      <c r="AF26" s="82"/>
      <c r="AG26" s="82"/>
      <c r="AH26" s="82"/>
      <c r="AI26" s="211"/>
    </row>
    <row r="27" spans="1:35" ht="12">
      <c r="A27" s="324" t="s">
        <v>15</v>
      </c>
      <c r="B27" s="324"/>
      <c r="C27" s="324" t="s">
        <v>16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230"/>
      <c r="O27" s="211"/>
      <c r="P27" s="211"/>
      <c r="Q27" s="211"/>
      <c r="R27" s="211"/>
      <c r="S27" s="211"/>
      <c r="T27" s="211"/>
      <c r="U27" s="211"/>
      <c r="V27" s="211"/>
      <c r="Z27" s="82"/>
      <c r="AA27" s="82"/>
      <c r="AB27" s="82"/>
      <c r="AC27" s="82"/>
      <c r="AD27" s="82"/>
      <c r="AE27" s="82"/>
      <c r="AF27" s="82"/>
      <c r="AG27" s="82"/>
      <c r="AH27" s="82"/>
      <c r="AI27" s="211"/>
    </row>
    <row r="28" spans="1:35" ht="12">
      <c r="A28" s="325" t="s">
        <v>151</v>
      </c>
      <c r="B28" s="325"/>
      <c r="C28" s="356" t="s">
        <v>152</v>
      </c>
      <c r="D28" s="356"/>
      <c r="E28" s="356"/>
      <c r="F28" s="356"/>
      <c r="G28" s="356"/>
      <c r="H28" s="356"/>
      <c r="I28" s="218"/>
      <c r="J28" s="219" t="s">
        <v>153</v>
      </c>
      <c r="K28" s="220"/>
      <c r="L28" s="220"/>
      <c r="M28" s="221"/>
      <c r="O28" s="223"/>
      <c r="P28" s="223"/>
      <c r="Q28" s="224"/>
      <c r="R28" s="223"/>
      <c r="S28" s="223"/>
      <c r="T28" s="223"/>
      <c r="U28" s="223"/>
      <c r="V28" s="223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211"/>
    </row>
    <row r="29" spans="1:35" ht="12">
      <c r="A29" s="325" t="s">
        <v>154</v>
      </c>
      <c r="B29" s="325"/>
      <c r="C29" s="333" t="s">
        <v>155</v>
      </c>
      <c r="D29" s="333"/>
      <c r="E29" s="333"/>
      <c r="F29" s="333"/>
      <c r="G29" s="333"/>
      <c r="H29" s="333"/>
      <c r="I29" s="218"/>
      <c r="J29" s="225" t="s">
        <v>156</v>
      </c>
      <c r="K29" s="226"/>
      <c r="L29" s="226"/>
      <c r="M29" s="227"/>
      <c r="O29" s="223"/>
      <c r="P29" s="223"/>
      <c r="Q29" s="224"/>
      <c r="R29" s="223"/>
      <c r="S29" s="223"/>
      <c r="T29" s="223"/>
      <c r="U29" s="223"/>
      <c r="V29" s="223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9"/>
    </row>
    <row r="30" spans="1:35" ht="12">
      <c r="A30" s="357"/>
      <c r="B30" s="358"/>
      <c r="C30" s="333" t="s">
        <v>157</v>
      </c>
      <c r="D30" s="333"/>
      <c r="E30" s="333"/>
      <c r="F30" s="333"/>
      <c r="G30" s="333"/>
      <c r="H30" s="333"/>
      <c r="I30" s="218"/>
      <c r="J30" s="225" t="s">
        <v>158</v>
      </c>
      <c r="K30" s="226"/>
      <c r="L30" s="226"/>
      <c r="M30" s="227"/>
      <c r="O30" s="223"/>
      <c r="P30" s="223"/>
      <c r="Q30" s="224"/>
      <c r="R30" s="223"/>
      <c r="S30" s="223"/>
      <c r="T30" s="223"/>
      <c r="U30" s="223"/>
      <c r="V30" s="223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9"/>
    </row>
    <row r="31" spans="1:35" ht="12">
      <c r="A31" s="354"/>
      <c r="B31" s="355"/>
      <c r="C31" s="343" t="s">
        <v>159</v>
      </c>
      <c r="D31" s="343"/>
      <c r="E31" s="343"/>
      <c r="F31" s="343"/>
      <c r="G31" s="343"/>
      <c r="H31" s="343"/>
      <c r="I31" s="230"/>
      <c r="J31" s="231"/>
      <c r="K31" s="231"/>
      <c r="L31" s="231"/>
      <c r="M31" s="231"/>
      <c r="O31" s="211"/>
      <c r="P31" s="211"/>
      <c r="Q31" s="211"/>
      <c r="R31" s="223"/>
      <c r="S31" s="223"/>
      <c r="T31" s="223"/>
      <c r="U31" s="223"/>
      <c r="V31" s="232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9"/>
    </row>
    <row r="32" ht="12">
      <c r="V32" s="223"/>
    </row>
  </sheetData>
  <sheetProtection/>
  <mergeCells count="60">
    <mergeCell ref="AG24:AH24"/>
    <mergeCell ref="O11:O12"/>
    <mergeCell ref="N11:N12"/>
    <mergeCell ref="N13:N14"/>
    <mergeCell ref="C2:AH2"/>
    <mergeCell ref="C29:H29"/>
    <mergeCell ref="J25:N25"/>
    <mergeCell ref="M13:M14"/>
    <mergeCell ref="AC24:AF24"/>
    <mergeCell ref="AA24:AB24"/>
    <mergeCell ref="Q25:V25"/>
    <mergeCell ref="J24:L24"/>
    <mergeCell ref="C25:E25"/>
    <mergeCell ref="F25:H25"/>
    <mergeCell ref="P4:P7"/>
    <mergeCell ref="W6:AB6"/>
    <mergeCell ref="L6:L7"/>
    <mergeCell ref="U24:V24"/>
    <mergeCell ref="W24:Z24"/>
    <mergeCell ref="Q24:T24"/>
    <mergeCell ref="P11:P12"/>
    <mergeCell ref="M11:M12"/>
    <mergeCell ref="A11:A12"/>
    <mergeCell ref="A13:A14"/>
    <mergeCell ref="L11:L12"/>
    <mergeCell ref="AI4:AI7"/>
    <mergeCell ref="AC6:AH6"/>
    <mergeCell ref="W4:AB5"/>
    <mergeCell ref="AC4:AH5"/>
    <mergeCell ref="K6:K7"/>
    <mergeCell ref="O4:O7"/>
    <mergeCell ref="C31:H31"/>
    <mergeCell ref="A31:B31"/>
    <mergeCell ref="A27:B27"/>
    <mergeCell ref="C27:M27"/>
    <mergeCell ref="A28:B28"/>
    <mergeCell ref="A29:B29"/>
    <mergeCell ref="C28:H28"/>
    <mergeCell ref="A30:B30"/>
    <mergeCell ref="C30:H30"/>
    <mergeCell ref="I6:I7"/>
    <mergeCell ref="J6:J7"/>
    <mergeCell ref="F6:H6"/>
    <mergeCell ref="B4:B7"/>
    <mergeCell ref="W25:AB25"/>
    <mergeCell ref="AC25:AH25"/>
    <mergeCell ref="L13:L14"/>
    <mergeCell ref="A23:B23"/>
    <mergeCell ref="B11:B12"/>
    <mergeCell ref="B13:B14"/>
    <mergeCell ref="A1:B1"/>
    <mergeCell ref="A4:A7"/>
    <mergeCell ref="C5:H5"/>
    <mergeCell ref="C4:L4"/>
    <mergeCell ref="I5:L5"/>
    <mergeCell ref="M6:N6"/>
    <mergeCell ref="C6:E6"/>
    <mergeCell ref="A3:AH3"/>
    <mergeCell ref="Q4:V6"/>
    <mergeCell ref="M4:N5"/>
  </mergeCells>
  <printOptions horizontalCentered="1"/>
  <pageMargins left="0" right="0" top="0" bottom="0" header="0" footer="0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3"/>
  <sheetViews>
    <sheetView tabSelected="1" view="pageBreakPreview" zoomScale="90" zoomScaleNormal="9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3" sqref="C23:AH25"/>
    </sheetView>
  </sheetViews>
  <sheetFormatPr defaultColWidth="9.00390625" defaultRowHeight="12.75"/>
  <cols>
    <col min="1" max="1" width="3.125" style="17" customWidth="1"/>
    <col min="2" max="2" width="31.125" style="47" customWidth="1"/>
    <col min="3" max="3" width="5.125" style="45" customWidth="1"/>
    <col min="4" max="5" width="5.00390625" style="45" customWidth="1"/>
    <col min="6" max="8" width="5.125" style="45" customWidth="1"/>
    <col min="9" max="12" width="5.00390625" style="17" customWidth="1"/>
    <col min="13" max="14" width="5.125" style="45" customWidth="1"/>
    <col min="15" max="15" width="5.125" style="17" customWidth="1"/>
    <col min="16" max="16" width="5.875" style="17" customWidth="1"/>
    <col min="17" max="22" width="5.375" style="18" customWidth="1"/>
    <col min="23" max="23" width="6.25390625" style="44" bestFit="1" customWidth="1"/>
    <col min="24" max="24" width="5.00390625" style="44" customWidth="1"/>
    <col min="25" max="25" width="5.375" style="44" bestFit="1" customWidth="1"/>
    <col min="26" max="26" width="6.625" style="18" customWidth="1"/>
    <col min="27" max="27" width="4.25390625" style="18" customWidth="1"/>
    <col min="28" max="28" width="5.00390625" style="18" bestFit="1" customWidth="1"/>
    <col min="29" max="30" width="3.875" style="18" customWidth="1"/>
    <col min="31" max="31" width="3.875" style="44" customWidth="1"/>
    <col min="32" max="32" width="5.375" style="44" customWidth="1"/>
    <col min="33" max="33" width="3.875" style="44" customWidth="1"/>
    <col min="34" max="34" width="5.125" style="44" customWidth="1"/>
    <col min="35" max="35" width="33.625" style="47" customWidth="1"/>
    <col min="36" max="16384" width="9.125" style="45" customWidth="1"/>
  </cols>
  <sheetData>
    <row r="1" spans="1:30" s="16" customFormat="1" ht="30" customHeight="1">
      <c r="A1" s="352"/>
      <c r="B1" s="352"/>
      <c r="I1" s="112"/>
      <c r="J1" s="112"/>
      <c r="K1" s="112"/>
      <c r="L1" s="112"/>
      <c r="O1" s="112"/>
      <c r="P1" s="112"/>
      <c r="Q1" s="112"/>
      <c r="R1" s="112"/>
      <c r="S1" s="112"/>
      <c r="T1" s="112"/>
      <c r="U1" s="112"/>
      <c r="V1" s="112"/>
      <c r="Z1" s="112"/>
      <c r="AA1" s="112"/>
      <c r="AB1" s="112"/>
      <c r="AC1" s="112"/>
      <c r="AD1" s="112"/>
    </row>
    <row r="2" spans="2:35" s="38" customFormat="1" ht="12">
      <c r="B2" s="39"/>
      <c r="C2" s="377" t="s">
        <v>127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134"/>
    </row>
    <row r="3" spans="1:35" s="38" customFormat="1" ht="24.75" customHeight="1">
      <c r="A3" s="362" t="s">
        <v>182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49"/>
    </row>
    <row r="4" spans="1:35" s="40" customFormat="1" ht="12">
      <c r="A4" s="363" t="s">
        <v>13</v>
      </c>
      <c r="B4" s="362" t="s">
        <v>14</v>
      </c>
      <c r="C4" s="363" t="s">
        <v>7</v>
      </c>
      <c r="D4" s="363"/>
      <c r="E4" s="363"/>
      <c r="F4" s="363"/>
      <c r="G4" s="363"/>
      <c r="H4" s="363"/>
      <c r="I4" s="363"/>
      <c r="J4" s="363"/>
      <c r="K4" s="363"/>
      <c r="L4" s="363"/>
      <c r="M4" s="363" t="s">
        <v>8</v>
      </c>
      <c r="N4" s="363"/>
      <c r="O4" s="374" t="s">
        <v>30</v>
      </c>
      <c r="P4" s="374" t="s">
        <v>29</v>
      </c>
      <c r="Q4" s="373" t="s">
        <v>1</v>
      </c>
      <c r="R4" s="373"/>
      <c r="S4" s="373"/>
      <c r="T4" s="373"/>
      <c r="U4" s="373"/>
      <c r="V4" s="373"/>
      <c r="W4" s="373" t="s">
        <v>84</v>
      </c>
      <c r="X4" s="373"/>
      <c r="Y4" s="373"/>
      <c r="Z4" s="373"/>
      <c r="AA4" s="373"/>
      <c r="AB4" s="373"/>
      <c r="AC4" s="373" t="s">
        <v>85</v>
      </c>
      <c r="AD4" s="373"/>
      <c r="AE4" s="373"/>
      <c r="AF4" s="373"/>
      <c r="AG4" s="373"/>
      <c r="AH4" s="373"/>
      <c r="AI4" s="362" t="s">
        <v>19</v>
      </c>
    </row>
    <row r="5" spans="1:35" s="40" customFormat="1" ht="12">
      <c r="A5" s="363"/>
      <c r="B5" s="362"/>
      <c r="C5" s="363" t="s">
        <v>23</v>
      </c>
      <c r="D5" s="363"/>
      <c r="E5" s="363"/>
      <c r="F5" s="363"/>
      <c r="G5" s="363"/>
      <c r="H5" s="363"/>
      <c r="I5" s="363" t="s">
        <v>22</v>
      </c>
      <c r="J5" s="363"/>
      <c r="K5" s="363"/>
      <c r="L5" s="363"/>
      <c r="M5" s="363"/>
      <c r="N5" s="363"/>
      <c r="O5" s="374"/>
      <c r="P5" s="374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62"/>
    </row>
    <row r="6" spans="1:35" s="40" customFormat="1" ht="12">
      <c r="A6" s="363"/>
      <c r="B6" s="362"/>
      <c r="C6" s="363" t="s">
        <v>4</v>
      </c>
      <c r="D6" s="363"/>
      <c r="E6" s="363"/>
      <c r="F6" s="363" t="s">
        <v>5</v>
      </c>
      <c r="G6" s="363"/>
      <c r="H6" s="363"/>
      <c r="I6" s="363" t="s">
        <v>24</v>
      </c>
      <c r="J6" s="363" t="s">
        <v>11</v>
      </c>
      <c r="K6" s="363" t="s">
        <v>12</v>
      </c>
      <c r="L6" s="363" t="s">
        <v>25</v>
      </c>
      <c r="M6" s="363" t="s">
        <v>10</v>
      </c>
      <c r="N6" s="363"/>
      <c r="O6" s="374"/>
      <c r="P6" s="374"/>
      <c r="Q6" s="373"/>
      <c r="R6" s="373"/>
      <c r="S6" s="373"/>
      <c r="T6" s="373"/>
      <c r="U6" s="373"/>
      <c r="V6" s="373"/>
      <c r="W6" s="373" t="s">
        <v>18</v>
      </c>
      <c r="X6" s="373"/>
      <c r="Y6" s="373"/>
      <c r="Z6" s="373"/>
      <c r="AA6" s="373"/>
      <c r="AB6" s="373"/>
      <c r="AC6" s="373" t="s">
        <v>18</v>
      </c>
      <c r="AD6" s="373"/>
      <c r="AE6" s="373"/>
      <c r="AF6" s="373"/>
      <c r="AG6" s="373"/>
      <c r="AH6" s="373"/>
      <c r="AI6" s="362"/>
    </row>
    <row r="7" spans="1:35" s="40" customFormat="1" ht="12">
      <c r="A7" s="363"/>
      <c r="B7" s="362"/>
      <c r="C7" s="19" t="s">
        <v>24</v>
      </c>
      <c r="D7" s="19" t="s">
        <v>11</v>
      </c>
      <c r="E7" s="19" t="s">
        <v>12</v>
      </c>
      <c r="F7" s="19" t="s">
        <v>24</v>
      </c>
      <c r="G7" s="19" t="s">
        <v>11</v>
      </c>
      <c r="H7" s="19" t="s">
        <v>12</v>
      </c>
      <c r="I7" s="363"/>
      <c r="J7" s="363"/>
      <c r="K7" s="363"/>
      <c r="L7" s="363"/>
      <c r="M7" s="19" t="s">
        <v>4</v>
      </c>
      <c r="N7" s="19" t="s">
        <v>5</v>
      </c>
      <c r="O7" s="374"/>
      <c r="P7" s="374"/>
      <c r="Q7" s="20" t="s">
        <v>2</v>
      </c>
      <c r="R7" s="20" t="s">
        <v>3</v>
      </c>
      <c r="S7" s="20" t="s">
        <v>9</v>
      </c>
      <c r="T7" s="20" t="s">
        <v>11</v>
      </c>
      <c r="U7" s="20" t="s">
        <v>17</v>
      </c>
      <c r="V7" s="20" t="s">
        <v>12</v>
      </c>
      <c r="W7" s="20" t="s">
        <v>2</v>
      </c>
      <c r="X7" s="20" t="s">
        <v>3</v>
      </c>
      <c r="Y7" s="20" t="s">
        <v>9</v>
      </c>
      <c r="Z7" s="254" t="s">
        <v>11</v>
      </c>
      <c r="AA7" s="254" t="s">
        <v>17</v>
      </c>
      <c r="AB7" s="254" t="s">
        <v>12</v>
      </c>
      <c r="AC7" s="254" t="s">
        <v>2</v>
      </c>
      <c r="AD7" s="254" t="s">
        <v>3</v>
      </c>
      <c r="AE7" s="20" t="s">
        <v>9</v>
      </c>
      <c r="AF7" s="20" t="s">
        <v>11</v>
      </c>
      <c r="AG7" s="20" t="s">
        <v>17</v>
      </c>
      <c r="AH7" s="20" t="s">
        <v>12</v>
      </c>
      <c r="AI7" s="362"/>
    </row>
    <row r="9" spans="1:35" s="17" customFormat="1" ht="31.5">
      <c r="A9" s="276">
        <v>1</v>
      </c>
      <c r="B9" s="277" t="s">
        <v>95</v>
      </c>
      <c r="C9" s="278">
        <v>2.5</v>
      </c>
      <c r="D9" s="278">
        <v>1.5</v>
      </c>
      <c r="E9" s="278">
        <v>2</v>
      </c>
      <c r="F9" s="278"/>
      <c r="G9" s="278">
        <v>1.5</v>
      </c>
      <c r="H9" s="276">
        <v>1</v>
      </c>
      <c r="I9" s="276">
        <f aca="true" t="shared" si="0" ref="I9:I14">SUM(C9,F9)</f>
        <v>2.5</v>
      </c>
      <c r="J9" s="276">
        <f aca="true" t="shared" si="1" ref="J9:J14">SUM(D9,G9)</f>
        <v>3</v>
      </c>
      <c r="K9" s="276">
        <f aca="true" t="shared" si="2" ref="K9:K14">SUM(E9,H9)</f>
        <v>3</v>
      </c>
      <c r="L9" s="276">
        <f aca="true" t="shared" si="3" ref="L9:L14">SUM(I9:K9)</f>
        <v>8.5</v>
      </c>
      <c r="M9" s="293"/>
      <c r="N9" s="293" t="s">
        <v>32</v>
      </c>
      <c r="O9" s="279">
        <f>SUM(Q9:T9)</f>
        <v>130</v>
      </c>
      <c r="P9" s="279">
        <f>SUM(Q9:V9)</f>
        <v>235</v>
      </c>
      <c r="Q9" s="279">
        <f aca="true" t="shared" si="4" ref="Q9:Q22">SUM(W9,AC9)</f>
        <v>50</v>
      </c>
      <c r="R9" s="279">
        <f>SUM(X9,AD9)</f>
        <v>0</v>
      </c>
      <c r="S9" s="279">
        <f>SUM(Y9,AE9)</f>
        <v>0</v>
      </c>
      <c r="T9" s="279">
        <f>SUM(Z9,AF9)</f>
        <v>80</v>
      </c>
      <c r="U9" s="279">
        <f>SUM(AA9,AG9)</f>
        <v>25</v>
      </c>
      <c r="V9" s="279">
        <f>SUM(AB9,AH9)</f>
        <v>80</v>
      </c>
      <c r="W9" s="279">
        <v>50</v>
      </c>
      <c r="X9" s="279"/>
      <c r="Y9" s="279"/>
      <c r="Z9" s="279">
        <v>40</v>
      </c>
      <c r="AA9" s="279">
        <v>25</v>
      </c>
      <c r="AB9" s="279">
        <v>40</v>
      </c>
      <c r="AC9" s="279"/>
      <c r="AD9" s="279"/>
      <c r="AE9" s="279"/>
      <c r="AF9" s="279">
        <v>40</v>
      </c>
      <c r="AG9" s="279"/>
      <c r="AH9" s="279">
        <v>40</v>
      </c>
      <c r="AI9" s="277" t="s">
        <v>188</v>
      </c>
    </row>
    <row r="10" spans="1:35" s="17" customFormat="1" ht="54" customHeight="1">
      <c r="A10" s="276">
        <v>2</v>
      </c>
      <c r="B10" s="277" t="s">
        <v>177</v>
      </c>
      <c r="C10" s="278">
        <v>2.5</v>
      </c>
      <c r="D10" s="278">
        <v>1.5</v>
      </c>
      <c r="E10" s="278"/>
      <c r="F10" s="278"/>
      <c r="G10" s="280">
        <v>1.5</v>
      </c>
      <c r="H10" s="276">
        <v>3</v>
      </c>
      <c r="I10" s="276">
        <f t="shared" si="0"/>
        <v>2.5</v>
      </c>
      <c r="J10" s="276">
        <f t="shared" si="1"/>
        <v>3</v>
      </c>
      <c r="K10" s="276">
        <f t="shared" si="2"/>
        <v>3</v>
      </c>
      <c r="L10" s="276">
        <f t="shared" si="3"/>
        <v>8.5</v>
      </c>
      <c r="M10" s="293"/>
      <c r="N10" s="293" t="s">
        <v>32</v>
      </c>
      <c r="O10" s="279">
        <f>SUM(Q10:T10)</f>
        <v>130</v>
      </c>
      <c r="P10" s="279">
        <f>SUM(Q10:V10)</f>
        <v>235</v>
      </c>
      <c r="Q10" s="279">
        <f t="shared" si="4"/>
        <v>50</v>
      </c>
      <c r="R10" s="279">
        <f aca="true" t="shared" si="5" ref="R10:R22">SUM(X10,AD10)</f>
        <v>0</v>
      </c>
      <c r="S10" s="279">
        <f aca="true" t="shared" si="6" ref="S10:S22">SUM(Y10,AE10)</f>
        <v>0</v>
      </c>
      <c r="T10" s="279">
        <f aca="true" t="shared" si="7" ref="T10:T22">SUM(Z10,AF10)</f>
        <v>80</v>
      </c>
      <c r="U10" s="279">
        <f aca="true" t="shared" si="8" ref="U10:U22">SUM(AA10,AG10)</f>
        <v>25</v>
      </c>
      <c r="V10" s="279">
        <f aca="true" t="shared" si="9" ref="V10:V22">SUM(AB10,AH10)</f>
        <v>80</v>
      </c>
      <c r="W10" s="279">
        <v>50</v>
      </c>
      <c r="X10" s="279"/>
      <c r="Y10" s="279"/>
      <c r="Z10" s="279">
        <v>40</v>
      </c>
      <c r="AA10" s="279">
        <v>25</v>
      </c>
      <c r="AB10" s="279"/>
      <c r="AC10" s="279"/>
      <c r="AD10" s="279"/>
      <c r="AE10" s="279"/>
      <c r="AF10" s="279">
        <v>40</v>
      </c>
      <c r="AG10" s="281"/>
      <c r="AH10" s="279">
        <v>80</v>
      </c>
      <c r="AI10" s="277" t="s">
        <v>34</v>
      </c>
    </row>
    <row r="11" spans="1:35" s="17" customFormat="1" ht="15.75">
      <c r="A11" s="371">
        <v>3</v>
      </c>
      <c r="B11" s="372" t="s">
        <v>178</v>
      </c>
      <c r="C11" s="361">
        <v>2.5</v>
      </c>
      <c r="D11" s="361">
        <v>1.5</v>
      </c>
      <c r="E11" s="361"/>
      <c r="F11" s="361"/>
      <c r="G11" s="361">
        <v>1.5</v>
      </c>
      <c r="H11" s="371">
        <v>3</v>
      </c>
      <c r="I11" s="375">
        <f t="shared" si="0"/>
        <v>2.5</v>
      </c>
      <c r="J11" s="375">
        <f t="shared" si="1"/>
        <v>3</v>
      </c>
      <c r="K11" s="375">
        <f t="shared" si="2"/>
        <v>3</v>
      </c>
      <c r="L11" s="375">
        <f t="shared" si="3"/>
        <v>8.5</v>
      </c>
      <c r="M11" s="361"/>
      <c r="N11" s="361" t="s">
        <v>32</v>
      </c>
      <c r="O11" s="380">
        <f>SUM(Q11:T12)</f>
        <v>130</v>
      </c>
      <c r="P11" s="380">
        <f>SUM(Q11:V12)</f>
        <v>235</v>
      </c>
      <c r="Q11" s="279">
        <f t="shared" si="4"/>
        <v>20</v>
      </c>
      <c r="R11" s="279">
        <f t="shared" si="5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v>20</v>
      </c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7" t="s">
        <v>129</v>
      </c>
    </row>
    <row r="12" spans="1:35" s="17" customFormat="1" ht="39.75" customHeight="1">
      <c r="A12" s="371"/>
      <c r="B12" s="372"/>
      <c r="C12" s="361"/>
      <c r="D12" s="361"/>
      <c r="E12" s="361"/>
      <c r="F12" s="361"/>
      <c r="G12" s="361"/>
      <c r="H12" s="371"/>
      <c r="I12" s="376"/>
      <c r="J12" s="376"/>
      <c r="K12" s="376"/>
      <c r="L12" s="376"/>
      <c r="M12" s="361"/>
      <c r="N12" s="361"/>
      <c r="O12" s="371"/>
      <c r="P12" s="371"/>
      <c r="Q12" s="279">
        <f t="shared" si="4"/>
        <v>30</v>
      </c>
      <c r="R12" s="279">
        <f t="shared" si="5"/>
        <v>0</v>
      </c>
      <c r="S12" s="279">
        <f t="shared" si="6"/>
        <v>0</v>
      </c>
      <c r="T12" s="279">
        <f t="shared" si="7"/>
        <v>80</v>
      </c>
      <c r="U12" s="279">
        <f t="shared" si="8"/>
        <v>25</v>
      </c>
      <c r="V12" s="279">
        <f t="shared" si="9"/>
        <v>80</v>
      </c>
      <c r="W12" s="279">
        <v>30</v>
      </c>
      <c r="X12" s="279"/>
      <c r="Y12" s="279"/>
      <c r="Z12" s="279">
        <v>40</v>
      </c>
      <c r="AA12" s="279">
        <v>25</v>
      </c>
      <c r="AB12" s="279">
        <v>40</v>
      </c>
      <c r="AC12" s="279"/>
      <c r="AD12" s="279"/>
      <c r="AE12" s="279"/>
      <c r="AF12" s="279">
        <v>40</v>
      </c>
      <c r="AG12" s="279"/>
      <c r="AH12" s="279">
        <v>40</v>
      </c>
      <c r="AI12" s="277" t="s">
        <v>38</v>
      </c>
    </row>
    <row r="13" spans="1:35" s="17" customFormat="1" ht="55.5" customHeight="1">
      <c r="A13" s="278">
        <v>4</v>
      </c>
      <c r="B13" s="282" t="s">
        <v>179</v>
      </c>
      <c r="C13" s="278">
        <v>2.5</v>
      </c>
      <c r="D13" s="278">
        <v>1.5</v>
      </c>
      <c r="E13" s="278">
        <v>2</v>
      </c>
      <c r="F13" s="278"/>
      <c r="G13" s="278">
        <v>1.5</v>
      </c>
      <c r="H13" s="278">
        <v>1</v>
      </c>
      <c r="I13" s="283">
        <f>SUM(C13,F13)</f>
        <v>2.5</v>
      </c>
      <c r="J13" s="283">
        <f t="shared" si="1"/>
        <v>3</v>
      </c>
      <c r="K13" s="283">
        <f t="shared" si="2"/>
        <v>3</v>
      </c>
      <c r="L13" s="283">
        <f>SUM(I13:K13)</f>
        <v>8.5</v>
      </c>
      <c r="M13" s="293"/>
      <c r="N13" s="293" t="s">
        <v>32</v>
      </c>
      <c r="O13" s="284">
        <f>SUM(Q13:T13)</f>
        <v>130</v>
      </c>
      <c r="P13" s="284">
        <f>SUM(Q13:V13)</f>
        <v>235</v>
      </c>
      <c r="Q13" s="285">
        <f t="shared" si="4"/>
        <v>50</v>
      </c>
      <c r="R13" s="284">
        <f t="shared" si="5"/>
        <v>0</v>
      </c>
      <c r="S13" s="284">
        <f t="shared" si="6"/>
        <v>0</v>
      </c>
      <c r="T13" s="284">
        <f t="shared" si="7"/>
        <v>80</v>
      </c>
      <c r="U13" s="284">
        <f t="shared" si="8"/>
        <v>25</v>
      </c>
      <c r="V13" s="284">
        <f t="shared" si="9"/>
        <v>80</v>
      </c>
      <c r="W13" s="284">
        <v>50</v>
      </c>
      <c r="X13" s="284"/>
      <c r="Y13" s="284"/>
      <c r="Z13" s="284">
        <v>40</v>
      </c>
      <c r="AA13" s="284">
        <v>25</v>
      </c>
      <c r="AB13" s="284"/>
      <c r="AC13" s="284"/>
      <c r="AD13" s="284"/>
      <c r="AE13" s="285"/>
      <c r="AF13" s="285">
        <v>40</v>
      </c>
      <c r="AG13" s="285"/>
      <c r="AH13" s="285">
        <v>80</v>
      </c>
      <c r="AI13" s="282" t="s">
        <v>40</v>
      </c>
    </row>
    <row r="14" spans="1:35" s="17" customFormat="1" ht="52.5" customHeight="1">
      <c r="A14" s="276">
        <v>5</v>
      </c>
      <c r="B14" s="277" t="s">
        <v>96</v>
      </c>
      <c r="C14" s="278"/>
      <c r="D14" s="278"/>
      <c r="E14" s="278"/>
      <c r="F14" s="278">
        <v>1</v>
      </c>
      <c r="G14" s="278">
        <v>3</v>
      </c>
      <c r="H14" s="276">
        <v>2</v>
      </c>
      <c r="I14" s="286">
        <f t="shared" si="0"/>
        <v>1</v>
      </c>
      <c r="J14" s="286">
        <f t="shared" si="1"/>
        <v>3</v>
      </c>
      <c r="K14" s="286">
        <f t="shared" si="2"/>
        <v>2</v>
      </c>
      <c r="L14" s="286">
        <f t="shared" si="3"/>
        <v>6</v>
      </c>
      <c r="M14" s="293"/>
      <c r="N14" s="293" t="s">
        <v>32</v>
      </c>
      <c r="O14" s="279">
        <f>SUM(Q14:T14)</f>
        <v>115</v>
      </c>
      <c r="P14" s="279">
        <f>SUM(Q14:V14)</f>
        <v>180</v>
      </c>
      <c r="Q14" s="279">
        <f aca="true" t="shared" si="10" ref="Q14:V14">SUM(W14,AC14)</f>
        <v>35</v>
      </c>
      <c r="R14" s="279">
        <f t="shared" si="10"/>
        <v>0</v>
      </c>
      <c r="S14" s="279">
        <f t="shared" si="10"/>
        <v>0</v>
      </c>
      <c r="T14" s="279">
        <f t="shared" si="10"/>
        <v>80</v>
      </c>
      <c r="U14" s="279">
        <f t="shared" si="10"/>
        <v>25</v>
      </c>
      <c r="V14" s="279">
        <f t="shared" si="10"/>
        <v>40</v>
      </c>
      <c r="W14" s="279"/>
      <c r="X14" s="279"/>
      <c r="Y14" s="279"/>
      <c r="Z14" s="279"/>
      <c r="AA14" s="279"/>
      <c r="AB14" s="279"/>
      <c r="AC14" s="279">
        <v>35</v>
      </c>
      <c r="AD14" s="279"/>
      <c r="AE14" s="279"/>
      <c r="AF14" s="279">
        <v>80</v>
      </c>
      <c r="AG14" s="279">
        <v>25</v>
      </c>
      <c r="AH14" s="279">
        <v>40</v>
      </c>
      <c r="AI14" s="277" t="s">
        <v>35</v>
      </c>
    </row>
    <row r="15" spans="1:35" s="17" customFormat="1" ht="31.5">
      <c r="A15" s="276">
        <v>6</v>
      </c>
      <c r="B15" s="287" t="s">
        <v>97</v>
      </c>
      <c r="C15" s="278">
        <v>1</v>
      </c>
      <c r="D15" s="278"/>
      <c r="E15" s="278"/>
      <c r="F15" s="278"/>
      <c r="G15" s="278"/>
      <c r="H15" s="276"/>
      <c r="I15" s="276">
        <f aca="true" t="shared" si="11" ref="I15:I22">SUM(C15,F15)</f>
        <v>1</v>
      </c>
      <c r="J15" s="276">
        <f aca="true" t="shared" si="12" ref="J15:J22">SUM(D15,G15)</f>
        <v>0</v>
      </c>
      <c r="K15" s="276">
        <f aca="true" t="shared" si="13" ref="K15:K22">SUM(E15,H15)</f>
        <v>0</v>
      </c>
      <c r="L15" s="276">
        <f aca="true" t="shared" si="14" ref="L15:L22">SUM(I15:K15)</f>
        <v>1</v>
      </c>
      <c r="M15" s="293" t="s">
        <v>31</v>
      </c>
      <c r="N15" s="293"/>
      <c r="O15" s="279">
        <f aca="true" t="shared" si="15" ref="O15:O22">SUM(Q15:T15)</f>
        <v>25</v>
      </c>
      <c r="P15" s="279">
        <f aca="true" t="shared" si="16" ref="P15:P22">SUM(Q15:V15)</f>
        <v>45</v>
      </c>
      <c r="Q15" s="279">
        <f t="shared" si="4"/>
        <v>10</v>
      </c>
      <c r="R15" s="279">
        <f t="shared" si="5"/>
        <v>0</v>
      </c>
      <c r="S15" s="279">
        <f t="shared" si="6"/>
        <v>15</v>
      </c>
      <c r="T15" s="279">
        <f t="shared" si="7"/>
        <v>0</v>
      </c>
      <c r="U15" s="279">
        <f t="shared" si="8"/>
        <v>20</v>
      </c>
      <c r="V15" s="279">
        <f t="shared" si="9"/>
        <v>0</v>
      </c>
      <c r="W15" s="279">
        <v>10</v>
      </c>
      <c r="X15" s="279"/>
      <c r="Y15" s="279">
        <v>15</v>
      </c>
      <c r="Z15" s="279"/>
      <c r="AA15" s="279">
        <v>20</v>
      </c>
      <c r="AB15" s="279"/>
      <c r="AC15" s="279"/>
      <c r="AD15" s="279"/>
      <c r="AE15" s="279"/>
      <c r="AF15" s="279"/>
      <c r="AG15" s="279"/>
      <c r="AH15" s="279"/>
      <c r="AI15" s="277" t="s">
        <v>138</v>
      </c>
    </row>
    <row r="16" spans="1:35" s="17" customFormat="1" ht="31.5">
      <c r="A16" s="276">
        <v>7</v>
      </c>
      <c r="B16" s="287" t="s">
        <v>98</v>
      </c>
      <c r="C16" s="276"/>
      <c r="D16" s="276">
        <v>1</v>
      </c>
      <c r="E16" s="276"/>
      <c r="F16" s="276"/>
      <c r="G16" s="276"/>
      <c r="H16" s="276"/>
      <c r="I16" s="276">
        <f t="shared" si="11"/>
        <v>0</v>
      </c>
      <c r="J16" s="276">
        <f t="shared" si="12"/>
        <v>1</v>
      </c>
      <c r="K16" s="276">
        <f t="shared" si="13"/>
        <v>0</v>
      </c>
      <c r="L16" s="276">
        <f t="shared" si="14"/>
        <v>1</v>
      </c>
      <c r="M16" s="293" t="s">
        <v>32</v>
      </c>
      <c r="N16" s="293"/>
      <c r="O16" s="279">
        <f t="shared" si="15"/>
        <v>40</v>
      </c>
      <c r="P16" s="279">
        <f t="shared" si="16"/>
        <v>40</v>
      </c>
      <c r="Q16" s="279">
        <f t="shared" si="4"/>
        <v>0</v>
      </c>
      <c r="R16" s="279">
        <f t="shared" si="5"/>
        <v>0</v>
      </c>
      <c r="S16" s="279">
        <f t="shared" si="6"/>
        <v>0</v>
      </c>
      <c r="T16" s="279">
        <f t="shared" si="7"/>
        <v>40</v>
      </c>
      <c r="U16" s="279">
        <f t="shared" si="8"/>
        <v>0</v>
      </c>
      <c r="V16" s="279">
        <f t="shared" si="9"/>
        <v>0</v>
      </c>
      <c r="W16" s="279"/>
      <c r="X16" s="279"/>
      <c r="Y16" s="279"/>
      <c r="Z16" s="279">
        <v>40</v>
      </c>
      <c r="AA16" s="279"/>
      <c r="AB16" s="279"/>
      <c r="AC16" s="279"/>
      <c r="AD16" s="279"/>
      <c r="AE16" s="279"/>
      <c r="AF16" s="279"/>
      <c r="AG16" s="279"/>
      <c r="AH16" s="279"/>
      <c r="AI16" s="277" t="s">
        <v>37</v>
      </c>
    </row>
    <row r="17" spans="1:35" s="17" customFormat="1" ht="47.25">
      <c r="A17" s="276">
        <v>8</v>
      </c>
      <c r="B17" s="287" t="s">
        <v>94</v>
      </c>
      <c r="C17" s="276"/>
      <c r="D17" s="276">
        <v>1</v>
      </c>
      <c r="E17" s="276"/>
      <c r="F17" s="276"/>
      <c r="G17" s="276"/>
      <c r="H17" s="276"/>
      <c r="I17" s="276">
        <f t="shared" si="11"/>
        <v>0</v>
      </c>
      <c r="J17" s="276">
        <f t="shared" si="12"/>
        <v>1</v>
      </c>
      <c r="K17" s="276">
        <f t="shared" si="13"/>
        <v>0</v>
      </c>
      <c r="L17" s="276">
        <f t="shared" si="14"/>
        <v>1</v>
      </c>
      <c r="M17" s="293" t="s">
        <v>32</v>
      </c>
      <c r="N17" s="293"/>
      <c r="O17" s="279">
        <f t="shared" si="15"/>
        <v>32</v>
      </c>
      <c r="P17" s="279">
        <f t="shared" si="16"/>
        <v>32</v>
      </c>
      <c r="Q17" s="279">
        <f t="shared" si="4"/>
        <v>0</v>
      </c>
      <c r="R17" s="279">
        <f t="shared" si="5"/>
        <v>0</v>
      </c>
      <c r="S17" s="279">
        <f t="shared" si="6"/>
        <v>0</v>
      </c>
      <c r="T17" s="279">
        <f t="shared" si="7"/>
        <v>32</v>
      </c>
      <c r="U17" s="279">
        <f t="shared" si="8"/>
        <v>0</v>
      </c>
      <c r="V17" s="279">
        <f t="shared" si="9"/>
        <v>0</v>
      </c>
      <c r="W17" s="279"/>
      <c r="X17" s="279"/>
      <c r="Y17" s="279"/>
      <c r="Z17" s="279">
        <v>32</v>
      </c>
      <c r="AA17" s="279"/>
      <c r="AB17" s="279"/>
      <c r="AC17" s="279"/>
      <c r="AD17" s="279"/>
      <c r="AE17" s="279"/>
      <c r="AF17" s="279"/>
      <c r="AG17" s="279"/>
      <c r="AH17" s="279"/>
      <c r="AI17" s="277" t="s">
        <v>132</v>
      </c>
    </row>
    <row r="18" spans="1:35" s="17" customFormat="1" ht="31.5" customHeight="1">
      <c r="A18" s="276">
        <v>9</v>
      </c>
      <c r="B18" s="287" t="s">
        <v>160</v>
      </c>
      <c r="C18" s="276"/>
      <c r="D18" s="276"/>
      <c r="E18" s="276"/>
      <c r="F18" s="276">
        <v>1</v>
      </c>
      <c r="G18" s="276">
        <v>2</v>
      </c>
      <c r="H18" s="276">
        <v>2</v>
      </c>
      <c r="I18" s="276">
        <f t="shared" si="11"/>
        <v>1</v>
      </c>
      <c r="J18" s="276">
        <f t="shared" si="12"/>
        <v>2</v>
      </c>
      <c r="K18" s="276">
        <f t="shared" si="13"/>
        <v>2</v>
      </c>
      <c r="L18" s="276">
        <f t="shared" si="14"/>
        <v>5</v>
      </c>
      <c r="M18" s="293"/>
      <c r="N18" s="293" t="s">
        <v>31</v>
      </c>
      <c r="O18" s="279">
        <f t="shared" si="15"/>
        <v>55</v>
      </c>
      <c r="P18" s="279">
        <f t="shared" si="16"/>
        <v>120</v>
      </c>
      <c r="Q18" s="279">
        <f t="shared" si="4"/>
        <v>15</v>
      </c>
      <c r="R18" s="279">
        <f t="shared" si="5"/>
        <v>0</v>
      </c>
      <c r="S18" s="279">
        <f t="shared" si="6"/>
        <v>0</v>
      </c>
      <c r="T18" s="279">
        <f t="shared" si="7"/>
        <v>40</v>
      </c>
      <c r="U18" s="279">
        <f t="shared" si="8"/>
        <v>25</v>
      </c>
      <c r="V18" s="279">
        <f t="shared" si="9"/>
        <v>40</v>
      </c>
      <c r="W18" s="279"/>
      <c r="X18" s="279"/>
      <c r="Y18" s="279"/>
      <c r="Z18" s="279"/>
      <c r="AA18" s="279"/>
      <c r="AB18" s="279"/>
      <c r="AC18" s="279">
        <v>15</v>
      </c>
      <c r="AD18" s="279"/>
      <c r="AE18" s="279"/>
      <c r="AF18" s="279">
        <v>40</v>
      </c>
      <c r="AG18" s="279">
        <v>25</v>
      </c>
      <c r="AH18" s="279">
        <v>40</v>
      </c>
      <c r="AI18" s="277" t="s">
        <v>34</v>
      </c>
    </row>
    <row r="19" spans="1:35" s="17" customFormat="1" ht="19.5" customHeight="1">
      <c r="A19" s="276">
        <v>10</v>
      </c>
      <c r="B19" s="287" t="s">
        <v>99</v>
      </c>
      <c r="C19" s="276">
        <v>1</v>
      </c>
      <c r="D19" s="276">
        <v>2</v>
      </c>
      <c r="E19" s="276">
        <v>2</v>
      </c>
      <c r="F19" s="276"/>
      <c r="G19" s="276"/>
      <c r="H19" s="276"/>
      <c r="I19" s="276">
        <f t="shared" si="11"/>
        <v>1</v>
      </c>
      <c r="J19" s="276">
        <f t="shared" si="12"/>
        <v>2</v>
      </c>
      <c r="K19" s="276">
        <f t="shared" si="13"/>
        <v>2</v>
      </c>
      <c r="L19" s="276">
        <f t="shared" si="14"/>
        <v>5</v>
      </c>
      <c r="M19" s="293" t="s">
        <v>31</v>
      </c>
      <c r="N19" s="293"/>
      <c r="O19" s="279">
        <f t="shared" si="15"/>
        <v>55</v>
      </c>
      <c r="P19" s="279">
        <f t="shared" si="16"/>
        <v>125</v>
      </c>
      <c r="Q19" s="279">
        <f t="shared" si="4"/>
        <v>15</v>
      </c>
      <c r="R19" s="279">
        <f t="shared" si="5"/>
        <v>0</v>
      </c>
      <c r="S19" s="279">
        <f t="shared" si="6"/>
        <v>0</v>
      </c>
      <c r="T19" s="279">
        <f t="shared" si="7"/>
        <v>40</v>
      </c>
      <c r="U19" s="279">
        <f t="shared" si="8"/>
        <v>30</v>
      </c>
      <c r="V19" s="279">
        <f t="shared" si="9"/>
        <v>40</v>
      </c>
      <c r="W19" s="279">
        <v>15</v>
      </c>
      <c r="X19" s="279"/>
      <c r="Y19" s="279"/>
      <c r="Z19" s="279">
        <v>40</v>
      </c>
      <c r="AA19" s="279">
        <v>30</v>
      </c>
      <c r="AB19" s="279">
        <v>40</v>
      </c>
      <c r="AC19" s="279"/>
      <c r="AD19" s="279"/>
      <c r="AE19" s="279"/>
      <c r="AF19" s="279"/>
      <c r="AG19" s="279"/>
      <c r="AH19" s="279"/>
      <c r="AI19" s="277" t="s">
        <v>162</v>
      </c>
    </row>
    <row r="20" spans="1:35" s="17" customFormat="1" ht="31.5">
      <c r="A20" s="276">
        <v>11</v>
      </c>
      <c r="B20" s="287" t="s">
        <v>150</v>
      </c>
      <c r="C20" s="276"/>
      <c r="D20" s="276"/>
      <c r="E20" s="276"/>
      <c r="F20" s="276"/>
      <c r="G20" s="276"/>
      <c r="H20" s="276"/>
      <c r="I20" s="276">
        <f t="shared" si="11"/>
        <v>0</v>
      </c>
      <c r="J20" s="276">
        <f t="shared" si="12"/>
        <v>0</v>
      </c>
      <c r="K20" s="276">
        <f t="shared" si="13"/>
        <v>0</v>
      </c>
      <c r="L20" s="276">
        <f t="shared" si="14"/>
        <v>0</v>
      </c>
      <c r="M20" s="293"/>
      <c r="N20" s="293" t="s">
        <v>31</v>
      </c>
      <c r="O20" s="279">
        <f t="shared" si="15"/>
        <v>20</v>
      </c>
      <c r="P20" s="279">
        <f t="shared" si="16"/>
        <v>20</v>
      </c>
      <c r="Q20" s="279">
        <f t="shared" si="4"/>
        <v>0</v>
      </c>
      <c r="R20" s="279">
        <f t="shared" si="5"/>
        <v>0</v>
      </c>
      <c r="S20" s="279">
        <f t="shared" si="6"/>
        <v>20</v>
      </c>
      <c r="T20" s="279">
        <f t="shared" si="7"/>
        <v>0</v>
      </c>
      <c r="U20" s="279">
        <f t="shared" si="8"/>
        <v>0</v>
      </c>
      <c r="V20" s="279">
        <f t="shared" si="9"/>
        <v>0</v>
      </c>
      <c r="W20" s="279"/>
      <c r="X20" s="279"/>
      <c r="Y20" s="279">
        <v>10</v>
      </c>
      <c r="Z20" s="279"/>
      <c r="AA20" s="279"/>
      <c r="AB20" s="279"/>
      <c r="AC20" s="279"/>
      <c r="AD20" s="279"/>
      <c r="AE20" s="279">
        <v>10</v>
      </c>
      <c r="AF20" s="279"/>
      <c r="AG20" s="279"/>
      <c r="AH20" s="279"/>
      <c r="AI20" s="287" t="s">
        <v>117</v>
      </c>
    </row>
    <row r="21" spans="1:36" s="259" customFormat="1" ht="18" customHeight="1">
      <c r="A21" s="288">
        <v>12</v>
      </c>
      <c r="B21" s="289" t="s">
        <v>87</v>
      </c>
      <c r="C21" s="290">
        <v>2</v>
      </c>
      <c r="D21" s="278"/>
      <c r="E21" s="278"/>
      <c r="F21" s="278"/>
      <c r="G21" s="278"/>
      <c r="H21" s="291"/>
      <c r="I21" s="278">
        <f t="shared" si="11"/>
        <v>2</v>
      </c>
      <c r="J21" s="278">
        <f t="shared" si="12"/>
        <v>0</v>
      </c>
      <c r="K21" s="278">
        <f t="shared" si="13"/>
        <v>0</v>
      </c>
      <c r="L21" s="278">
        <f>SUM(I21:K21)</f>
        <v>2</v>
      </c>
      <c r="M21" s="290" t="s">
        <v>31</v>
      </c>
      <c r="N21" s="291"/>
      <c r="O21" s="284">
        <f t="shared" si="15"/>
        <v>30</v>
      </c>
      <c r="P21" s="284">
        <f t="shared" si="16"/>
        <v>45</v>
      </c>
      <c r="Q21" s="284">
        <f t="shared" si="4"/>
        <v>30</v>
      </c>
      <c r="R21" s="284">
        <f t="shared" si="5"/>
        <v>0</v>
      </c>
      <c r="S21" s="284">
        <f t="shared" si="6"/>
        <v>0</v>
      </c>
      <c r="T21" s="284">
        <f t="shared" si="7"/>
        <v>0</v>
      </c>
      <c r="U21" s="284">
        <f t="shared" si="8"/>
        <v>15</v>
      </c>
      <c r="V21" s="284">
        <f t="shared" si="9"/>
        <v>0</v>
      </c>
      <c r="W21" s="284">
        <v>30</v>
      </c>
      <c r="X21" s="284"/>
      <c r="Y21" s="284"/>
      <c r="Z21" s="284"/>
      <c r="AA21" s="284">
        <v>15</v>
      </c>
      <c r="AB21" s="284"/>
      <c r="AC21" s="284"/>
      <c r="AD21" s="284"/>
      <c r="AE21" s="284"/>
      <c r="AF21" s="284"/>
      <c r="AG21" s="284"/>
      <c r="AH21" s="284"/>
      <c r="AI21" s="282" t="s">
        <v>52</v>
      </c>
      <c r="AJ21" s="258"/>
    </row>
    <row r="22" spans="1:35" s="17" customFormat="1" ht="63">
      <c r="A22" s="276">
        <v>13</v>
      </c>
      <c r="B22" s="287" t="s">
        <v>185</v>
      </c>
      <c r="C22" s="276"/>
      <c r="D22" s="276"/>
      <c r="E22" s="276"/>
      <c r="F22" s="276">
        <v>5</v>
      </c>
      <c r="G22" s="276"/>
      <c r="H22" s="276"/>
      <c r="I22" s="276">
        <f t="shared" si="11"/>
        <v>5</v>
      </c>
      <c r="J22" s="276">
        <f t="shared" si="12"/>
        <v>0</v>
      </c>
      <c r="K22" s="276">
        <f t="shared" si="13"/>
        <v>0</v>
      </c>
      <c r="L22" s="276">
        <f t="shared" si="14"/>
        <v>5</v>
      </c>
      <c r="M22" s="293"/>
      <c r="N22" s="293" t="s">
        <v>31</v>
      </c>
      <c r="O22" s="279">
        <f t="shared" si="15"/>
        <v>5</v>
      </c>
      <c r="P22" s="279">
        <f t="shared" si="16"/>
        <v>5</v>
      </c>
      <c r="Q22" s="279">
        <f t="shared" si="4"/>
        <v>0</v>
      </c>
      <c r="R22" s="279">
        <f t="shared" si="5"/>
        <v>5</v>
      </c>
      <c r="S22" s="279">
        <f t="shared" si="6"/>
        <v>0</v>
      </c>
      <c r="T22" s="279">
        <f t="shared" si="7"/>
        <v>0</v>
      </c>
      <c r="U22" s="279">
        <f t="shared" si="8"/>
        <v>0</v>
      </c>
      <c r="V22" s="279">
        <f t="shared" si="9"/>
        <v>0</v>
      </c>
      <c r="W22" s="279"/>
      <c r="X22" s="279"/>
      <c r="Y22" s="279"/>
      <c r="Z22" s="279"/>
      <c r="AA22" s="279"/>
      <c r="AB22" s="279"/>
      <c r="AC22" s="279"/>
      <c r="AD22" s="279">
        <v>5</v>
      </c>
      <c r="AE22" s="279"/>
      <c r="AF22" s="279"/>
      <c r="AG22" s="279"/>
      <c r="AH22" s="279"/>
      <c r="AI22" s="277" t="s">
        <v>39</v>
      </c>
    </row>
    <row r="23" spans="1:35" s="41" customFormat="1" ht="18" customHeight="1">
      <c r="A23" s="21"/>
      <c r="B23" s="21" t="s">
        <v>6</v>
      </c>
      <c r="C23" s="294">
        <f aca="true" t="shared" si="17" ref="C23:O23">SUM(C9:C22)</f>
        <v>14</v>
      </c>
      <c r="D23" s="294">
        <f t="shared" si="17"/>
        <v>10</v>
      </c>
      <c r="E23" s="294">
        <f t="shared" si="17"/>
        <v>6</v>
      </c>
      <c r="F23" s="294">
        <f t="shared" si="17"/>
        <v>7</v>
      </c>
      <c r="G23" s="294">
        <f t="shared" si="17"/>
        <v>11</v>
      </c>
      <c r="H23" s="294">
        <f t="shared" si="17"/>
        <v>12</v>
      </c>
      <c r="I23" s="294">
        <f t="shared" si="17"/>
        <v>21</v>
      </c>
      <c r="J23" s="294">
        <f t="shared" si="17"/>
        <v>21</v>
      </c>
      <c r="K23" s="294">
        <f t="shared" si="17"/>
        <v>18</v>
      </c>
      <c r="L23" s="294">
        <f t="shared" si="17"/>
        <v>60</v>
      </c>
      <c r="M23" s="294">
        <f t="shared" si="17"/>
        <v>0</v>
      </c>
      <c r="N23" s="294">
        <f>SUM(N9:N22)</f>
        <v>0</v>
      </c>
      <c r="O23" s="294">
        <f t="shared" si="17"/>
        <v>897</v>
      </c>
      <c r="P23" s="294">
        <f aca="true" t="shared" si="18" ref="P23:AH23">SUM(P9:P22)</f>
        <v>1552</v>
      </c>
      <c r="Q23" s="294">
        <f t="shared" si="18"/>
        <v>305</v>
      </c>
      <c r="R23" s="294">
        <f t="shared" si="18"/>
        <v>5</v>
      </c>
      <c r="S23" s="294">
        <f t="shared" si="18"/>
        <v>35</v>
      </c>
      <c r="T23" s="294">
        <f t="shared" si="18"/>
        <v>552</v>
      </c>
      <c r="U23" s="294">
        <f t="shared" si="18"/>
        <v>215</v>
      </c>
      <c r="V23" s="294">
        <f t="shared" si="18"/>
        <v>440</v>
      </c>
      <c r="W23" s="294">
        <f t="shared" si="18"/>
        <v>255</v>
      </c>
      <c r="X23" s="294">
        <f t="shared" si="18"/>
        <v>0</v>
      </c>
      <c r="Y23" s="294">
        <f t="shared" si="18"/>
        <v>25</v>
      </c>
      <c r="Z23" s="294">
        <f t="shared" si="18"/>
        <v>272</v>
      </c>
      <c r="AA23" s="294">
        <f t="shared" si="18"/>
        <v>165</v>
      </c>
      <c r="AB23" s="294">
        <f t="shared" si="18"/>
        <v>120</v>
      </c>
      <c r="AC23" s="294">
        <f t="shared" si="18"/>
        <v>50</v>
      </c>
      <c r="AD23" s="294">
        <f t="shared" si="18"/>
        <v>5</v>
      </c>
      <c r="AE23" s="294">
        <f t="shared" si="18"/>
        <v>10</v>
      </c>
      <c r="AF23" s="294">
        <f t="shared" si="18"/>
        <v>280</v>
      </c>
      <c r="AG23" s="294">
        <f t="shared" si="18"/>
        <v>50</v>
      </c>
      <c r="AH23" s="294">
        <f t="shared" si="18"/>
        <v>320</v>
      </c>
      <c r="AI23" s="22"/>
    </row>
    <row r="24" spans="1:35" s="41" customFormat="1" ht="15.75">
      <c r="A24" s="23"/>
      <c r="B24" s="22" t="s">
        <v>21</v>
      </c>
      <c r="C24" s="371">
        <f>SUM(C23:E23)</f>
        <v>30</v>
      </c>
      <c r="D24" s="371"/>
      <c r="E24" s="371"/>
      <c r="F24" s="371">
        <f>SUM(F23:H23)</f>
        <v>30</v>
      </c>
      <c r="G24" s="371"/>
      <c r="H24" s="371"/>
      <c r="I24" s="398"/>
      <c r="J24" s="371" t="s">
        <v>27</v>
      </c>
      <c r="K24" s="371"/>
      <c r="L24" s="371"/>
      <c r="M24" s="371" t="s">
        <v>28</v>
      </c>
      <c r="N24" s="371"/>
      <c r="O24" s="398"/>
      <c r="P24" s="398"/>
      <c r="Q24" s="380">
        <f>W24+AC24</f>
        <v>897</v>
      </c>
      <c r="R24" s="380"/>
      <c r="S24" s="380"/>
      <c r="T24" s="380"/>
      <c r="U24" s="380">
        <f>AA24+AG24</f>
        <v>655</v>
      </c>
      <c r="V24" s="380"/>
      <c r="W24" s="380">
        <f>SUM(W23:Z23)</f>
        <v>552</v>
      </c>
      <c r="X24" s="380"/>
      <c r="Y24" s="380"/>
      <c r="Z24" s="380"/>
      <c r="AA24" s="380">
        <f>SUM(AA23:AB23)</f>
        <v>285</v>
      </c>
      <c r="AB24" s="380"/>
      <c r="AC24" s="380">
        <f>SUM(AC23:AF23)</f>
        <v>345</v>
      </c>
      <c r="AD24" s="380"/>
      <c r="AE24" s="380"/>
      <c r="AF24" s="380"/>
      <c r="AG24" s="380">
        <f>SUM(AG23:AH23)</f>
        <v>370</v>
      </c>
      <c r="AH24" s="380"/>
      <c r="AI24" s="34"/>
    </row>
    <row r="25" spans="1:35" s="41" customFormat="1" ht="15.75">
      <c r="A25" s="23"/>
      <c r="B25" s="34"/>
      <c r="C25" s="398"/>
      <c r="D25" s="398"/>
      <c r="E25" s="398"/>
      <c r="F25" s="398"/>
      <c r="G25" s="398"/>
      <c r="H25" s="398"/>
      <c r="I25" s="398"/>
      <c r="J25" s="371" t="s">
        <v>26</v>
      </c>
      <c r="K25" s="371"/>
      <c r="L25" s="371"/>
      <c r="M25" s="371"/>
      <c r="N25" s="371"/>
      <c r="O25" s="398"/>
      <c r="P25" s="398"/>
      <c r="Q25" s="380">
        <f>W25+AC25</f>
        <v>1552</v>
      </c>
      <c r="R25" s="380"/>
      <c r="S25" s="380"/>
      <c r="T25" s="380"/>
      <c r="U25" s="380"/>
      <c r="V25" s="380"/>
      <c r="W25" s="380">
        <f>W24+AA24</f>
        <v>837</v>
      </c>
      <c r="X25" s="380"/>
      <c r="Y25" s="380"/>
      <c r="Z25" s="380"/>
      <c r="AA25" s="380"/>
      <c r="AB25" s="380"/>
      <c r="AC25" s="380">
        <f>AC24+AG24</f>
        <v>715</v>
      </c>
      <c r="AD25" s="380"/>
      <c r="AE25" s="380"/>
      <c r="AF25" s="380"/>
      <c r="AG25" s="380"/>
      <c r="AH25" s="380"/>
      <c r="AI25" s="34"/>
    </row>
    <row r="26" spans="1:35" s="42" customFormat="1" ht="12">
      <c r="A26" s="23"/>
      <c r="B26" s="50"/>
      <c r="C26" s="51"/>
      <c r="D26" s="51"/>
      <c r="E26" s="51"/>
      <c r="F26" s="51"/>
      <c r="G26" s="51"/>
      <c r="H26" s="51"/>
      <c r="I26" s="23"/>
      <c r="J26" s="23"/>
      <c r="K26" s="23"/>
      <c r="L26" s="23"/>
      <c r="M26" s="51"/>
      <c r="N26" s="51"/>
      <c r="O26" s="23"/>
      <c r="P26" s="23"/>
      <c r="Q26" s="25"/>
      <c r="R26" s="25"/>
      <c r="S26" s="25"/>
      <c r="T26" s="25"/>
      <c r="U26" s="25"/>
      <c r="V26" s="26"/>
      <c r="W26" s="53"/>
      <c r="X26" s="52"/>
      <c r="Y26" s="52"/>
      <c r="Z26" s="25"/>
      <c r="AA26" s="25"/>
      <c r="AB26" s="25"/>
      <c r="AC26" s="25"/>
      <c r="AD26" s="25"/>
      <c r="AE26" s="52"/>
      <c r="AF26" s="52"/>
      <c r="AG26" s="52"/>
      <c r="AH26" s="52"/>
      <c r="AI26" s="50"/>
    </row>
    <row r="27" spans="1:35" ht="12">
      <c r="A27" s="369" t="s">
        <v>15</v>
      </c>
      <c r="B27" s="369"/>
      <c r="C27" s="369" t="s">
        <v>16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54"/>
      <c r="O27" s="24"/>
      <c r="P27" s="24"/>
      <c r="Q27" s="24"/>
      <c r="R27" s="24"/>
      <c r="S27" s="24"/>
      <c r="T27" s="24"/>
      <c r="U27" s="24"/>
      <c r="V27" s="24"/>
      <c r="W27" s="43"/>
      <c r="Z27" s="25"/>
      <c r="AA27" s="25"/>
      <c r="AB27" s="25"/>
      <c r="AC27" s="25"/>
      <c r="AD27" s="25"/>
      <c r="AE27" s="25"/>
      <c r="AF27" s="25"/>
      <c r="AG27" s="25"/>
      <c r="AH27" s="25"/>
      <c r="AI27" s="24"/>
    </row>
    <row r="28" spans="1:35" ht="12">
      <c r="A28" s="366" t="s">
        <v>151</v>
      </c>
      <c r="B28" s="366"/>
      <c r="C28" s="370" t="s">
        <v>152</v>
      </c>
      <c r="D28" s="370"/>
      <c r="E28" s="370"/>
      <c r="F28" s="370"/>
      <c r="G28" s="370"/>
      <c r="H28" s="370"/>
      <c r="I28" s="27"/>
      <c r="J28" s="28" t="s">
        <v>153</v>
      </c>
      <c r="K28" s="29"/>
      <c r="L28" s="29"/>
      <c r="M28" s="56"/>
      <c r="O28" s="30"/>
      <c r="P28" s="30"/>
      <c r="Q28" s="31"/>
      <c r="R28" s="30"/>
      <c r="S28" s="30"/>
      <c r="T28" s="30"/>
      <c r="U28" s="30"/>
      <c r="V28" s="30"/>
      <c r="W28" s="52"/>
      <c r="X28" s="52"/>
      <c r="Y28" s="52"/>
      <c r="Z28" s="25"/>
      <c r="AA28" s="25"/>
      <c r="AB28" s="25"/>
      <c r="AC28" s="25"/>
      <c r="AD28" s="25"/>
      <c r="AE28" s="52"/>
      <c r="AF28" s="52"/>
      <c r="AG28" s="52"/>
      <c r="AH28" s="52"/>
      <c r="AI28" s="55"/>
    </row>
    <row r="29" spans="1:35" ht="12">
      <c r="A29" s="366" t="s">
        <v>154</v>
      </c>
      <c r="B29" s="366"/>
      <c r="C29" s="379" t="s">
        <v>155</v>
      </c>
      <c r="D29" s="379"/>
      <c r="E29" s="379"/>
      <c r="F29" s="379"/>
      <c r="G29" s="379"/>
      <c r="H29" s="379"/>
      <c r="I29" s="27"/>
      <c r="J29" s="32" t="s">
        <v>156</v>
      </c>
      <c r="K29" s="33"/>
      <c r="L29" s="33"/>
      <c r="M29" s="57"/>
      <c r="O29" s="30"/>
      <c r="P29" s="30"/>
      <c r="Q29" s="31"/>
      <c r="R29" s="30"/>
      <c r="S29" s="30"/>
      <c r="T29" s="30"/>
      <c r="U29" s="30"/>
      <c r="V29" s="30"/>
      <c r="W29" s="58"/>
      <c r="X29" s="58"/>
      <c r="Y29" s="58"/>
      <c r="Z29" s="255"/>
      <c r="AA29" s="255"/>
      <c r="AB29" s="255"/>
      <c r="AC29" s="255"/>
      <c r="AD29" s="255"/>
      <c r="AE29" s="58"/>
      <c r="AF29" s="58"/>
      <c r="AG29" s="58"/>
      <c r="AH29" s="58"/>
      <c r="AI29" s="59"/>
    </row>
    <row r="30" spans="1:35" ht="12">
      <c r="A30" s="364"/>
      <c r="B30" s="365"/>
      <c r="C30" s="379" t="s">
        <v>157</v>
      </c>
      <c r="D30" s="379"/>
      <c r="E30" s="379"/>
      <c r="F30" s="379"/>
      <c r="G30" s="379"/>
      <c r="H30" s="379"/>
      <c r="I30" s="27"/>
      <c r="J30" s="32" t="s">
        <v>158</v>
      </c>
      <c r="K30" s="33"/>
      <c r="L30" s="33"/>
      <c r="M30" s="57"/>
      <c r="O30" s="30"/>
      <c r="P30" s="30"/>
      <c r="Q30" s="31"/>
      <c r="R30" s="30"/>
      <c r="S30" s="30"/>
      <c r="T30" s="30"/>
      <c r="U30" s="30"/>
      <c r="V30" s="30"/>
      <c r="W30" s="58"/>
      <c r="X30" s="58"/>
      <c r="Y30" s="58"/>
      <c r="Z30" s="255"/>
      <c r="AA30" s="255"/>
      <c r="AB30" s="255"/>
      <c r="AC30" s="255"/>
      <c r="AD30" s="255"/>
      <c r="AE30" s="58"/>
      <c r="AF30" s="58"/>
      <c r="AG30" s="58"/>
      <c r="AH30" s="58"/>
      <c r="AI30" s="59"/>
    </row>
    <row r="31" spans="1:35" ht="12">
      <c r="A31" s="367"/>
      <c r="B31" s="368"/>
      <c r="C31" s="378" t="s">
        <v>159</v>
      </c>
      <c r="D31" s="378"/>
      <c r="E31" s="378"/>
      <c r="F31" s="378"/>
      <c r="G31" s="378"/>
      <c r="H31" s="378"/>
      <c r="I31" s="35"/>
      <c r="J31" s="36"/>
      <c r="K31" s="36"/>
      <c r="L31" s="36"/>
      <c r="M31" s="46"/>
      <c r="O31" s="24"/>
      <c r="P31" s="24"/>
      <c r="Q31" s="24"/>
      <c r="R31" s="30"/>
      <c r="S31" s="30"/>
      <c r="T31" s="30"/>
      <c r="U31" s="30"/>
      <c r="V31" s="37"/>
      <c r="W31" s="58"/>
      <c r="X31" s="58"/>
      <c r="Y31" s="58"/>
      <c r="Z31" s="255"/>
      <c r="AA31" s="255"/>
      <c r="AB31" s="255"/>
      <c r="AC31" s="255"/>
      <c r="AD31" s="255"/>
      <c r="AE31" s="58"/>
      <c r="AF31" s="58"/>
      <c r="AG31" s="58"/>
      <c r="AH31" s="58"/>
      <c r="AI31" s="59"/>
    </row>
    <row r="32" ht="12">
      <c r="V32" s="30"/>
    </row>
    <row r="36" spans="1:12" ht="12">
      <c r="A36" s="60"/>
      <c r="B36" s="48"/>
      <c r="C36" s="48"/>
      <c r="D36" s="61"/>
      <c r="E36" s="62"/>
      <c r="F36" s="62"/>
      <c r="G36" s="62"/>
      <c r="H36" s="62"/>
      <c r="I36" s="23"/>
      <c r="J36" s="63"/>
      <c r="K36" s="31"/>
      <c r="L36" s="31"/>
    </row>
    <row r="37" spans="1:12" ht="12">
      <c r="A37" s="63"/>
      <c r="B37" s="48"/>
      <c r="C37" s="48"/>
      <c r="D37" s="61"/>
      <c r="E37" s="62"/>
      <c r="F37" s="62"/>
      <c r="G37" s="62"/>
      <c r="H37" s="62"/>
      <c r="I37" s="63"/>
      <c r="J37" s="63"/>
      <c r="K37" s="31"/>
      <c r="L37" s="31"/>
    </row>
    <row r="38" spans="1:12" ht="12">
      <c r="A38" s="63"/>
      <c r="B38" s="48"/>
      <c r="C38" s="48"/>
      <c r="D38" s="61"/>
      <c r="E38" s="62"/>
      <c r="F38" s="62"/>
      <c r="G38" s="62"/>
      <c r="H38" s="62"/>
      <c r="I38" s="63"/>
      <c r="J38" s="63"/>
      <c r="K38" s="31"/>
      <c r="L38" s="31"/>
    </row>
    <row r="39" spans="1:12" ht="12">
      <c r="A39" s="63"/>
      <c r="B39" s="48"/>
      <c r="C39" s="48"/>
      <c r="D39" s="61"/>
      <c r="E39" s="62"/>
      <c r="F39" s="62"/>
      <c r="G39" s="62"/>
      <c r="H39" s="62"/>
      <c r="I39" s="63"/>
      <c r="J39" s="63"/>
      <c r="K39" s="31"/>
      <c r="L39" s="31"/>
    </row>
    <row r="40" spans="1:12" ht="12">
      <c r="A40" s="63"/>
      <c r="B40" s="48"/>
      <c r="C40" s="48"/>
      <c r="D40" s="61"/>
      <c r="E40" s="62"/>
      <c r="F40" s="62"/>
      <c r="G40" s="62"/>
      <c r="H40" s="62"/>
      <c r="I40" s="63"/>
      <c r="J40" s="63"/>
      <c r="K40" s="31"/>
      <c r="L40" s="31"/>
    </row>
    <row r="41" spans="1:12" ht="12">
      <c r="A41" s="63"/>
      <c r="B41" s="48"/>
      <c r="C41" s="48"/>
      <c r="D41" s="61"/>
      <c r="E41" s="61"/>
      <c r="F41" s="61"/>
      <c r="G41" s="61"/>
      <c r="H41" s="61"/>
      <c r="I41" s="63"/>
      <c r="J41" s="63"/>
      <c r="K41" s="31"/>
      <c r="L41" s="31"/>
    </row>
    <row r="42" spans="1:12" ht="12">
      <c r="A42" s="63"/>
      <c r="B42" s="48"/>
      <c r="C42" s="48"/>
      <c r="D42" s="61"/>
      <c r="E42" s="61"/>
      <c r="F42" s="61"/>
      <c r="G42" s="61"/>
      <c r="H42" s="61"/>
      <c r="I42" s="63"/>
      <c r="J42" s="63"/>
      <c r="K42" s="31"/>
      <c r="L42" s="31"/>
    </row>
    <row r="43" spans="1:12" ht="12">
      <c r="A43" s="63"/>
      <c r="B43" s="64"/>
      <c r="C43" s="64"/>
      <c r="D43" s="65"/>
      <c r="E43" s="65"/>
      <c r="F43" s="65"/>
      <c r="G43" s="65"/>
      <c r="H43" s="65"/>
      <c r="I43" s="63"/>
      <c r="J43" s="63"/>
      <c r="K43" s="31"/>
      <c r="L43" s="31"/>
    </row>
  </sheetData>
  <sheetProtection/>
  <mergeCells count="64">
    <mergeCell ref="M11:M12"/>
    <mergeCell ref="G11:G12"/>
    <mergeCell ref="O11:O12"/>
    <mergeCell ref="P11:P12"/>
    <mergeCell ref="L11:L12"/>
    <mergeCell ref="Q25:V25"/>
    <mergeCell ref="M24:N24"/>
    <mergeCell ref="J24:L24"/>
    <mergeCell ref="C2:AH2"/>
    <mergeCell ref="C31:H31"/>
    <mergeCell ref="C30:H30"/>
    <mergeCell ref="C29:H29"/>
    <mergeCell ref="J25:N25"/>
    <mergeCell ref="F24:H24"/>
    <mergeCell ref="Q4:V6"/>
    <mergeCell ref="W6:AB6"/>
    <mergeCell ref="W25:AB25"/>
    <mergeCell ref="AA24:AB24"/>
    <mergeCell ref="AC25:AH25"/>
    <mergeCell ref="Q24:T24"/>
    <mergeCell ref="W24:Z24"/>
    <mergeCell ref="AG24:AH24"/>
    <mergeCell ref="AC24:AF24"/>
    <mergeCell ref="U24:V24"/>
    <mergeCell ref="I5:L5"/>
    <mergeCell ref="B11:B12"/>
    <mergeCell ref="I6:I7"/>
    <mergeCell ref="AI4:AI7"/>
    <mergeCell ref="AC6:AH6"/>
    <mergeCell ref="W4:AB5"/>
    <mergeCell ref="AC4:AH5"/>
    <mergeCell ref="K6:K7"/>
    <mergeCell ref="O4:O7"/>
    <mergeCell ref="P4:P7"/>
    <mergeCell ref="N11:N12"/>
    <mergeCell ref="E11:E12"/>
    <mergeCell ref="L6:L7"/>
    <mergeCell ref="F11:F12"/>
    <mergeCell ref="H11:H12"/>
    <mergeCell ref="A11:A12"/>
    <mergeCell ref="M6:N6"/>
    <mergeCell ref="I11:I12"/>
    <mergeCell ref="J11:J12"/>
    <mergeCell ref="K11:K12"/>
    <mergeCell ref="J6:J7"/>
    <mergeCell ref="A30:B30"/>
    <mergeCell ref="A29:B29"/>
    <mergeCell ref="A31:B31"/>
    <mergeCell ref="A28:B28"/>
    <mergeCell ref="A27:B27"/>
    <mergeCell ref="C27:M27"/>
    <mergeCell ref="C28:H28"/>
    <mergeCell ref="C24:E24"/>
    <mergeCell ref="A4:A7"/>
    <mergeCell ref="A1:B1"/>
    <mergeCell ref="C11:C12"/>
    <mergeCell ref="D11:D12"/>
    <mergeCell ref="A3:AH3"/>
    <mergeCell ref="B4:B7"/>
    <mergeCell ref="M4:N5"/>
    <mergeCell ref="C5:H5"/>
    <mergeCell ref="F6:H6"/>
    <mergeCell ref="C6:E6"/>
    <mergeCell ref="C4:L4"/>
  </mergeCells>
  <printOptions horizontalCentered="1"/>
  <pageMargins left="0" right="0" top="0.7874015748031497" bottom="0" header="0" footer="0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0"/>
  <sheetViews>
    <sheetView view="pageBreakPreview" zoomScaleNormal="70" zoomScaleSheetLayoutView="100" zoomScalePageLayoutView="0" workbookViewId="0" topLeftCell="B1">
      <selection activeCell="O24" sqref="O24"/>
    </sheetView>
  </sheetViews>
  <sheetFormatPr defaultColWidth="9.00390625" defaultRowHeight="12.75"/>
  <cols>
    <col min="1" max="1" width="9.125" style="68" customWidth="1"/>
    <col min="2" max="2" width="10.625" style="68" customWidth="1"/>
    <col min="3" max="3" width="23.00390625" style="67" bestFit="1" customWidth="1"/>
    <col min="4" max="4" width="11.125" style="67" customWidth="1"/>
    <col min="5" max="5" width="12.375" style="67" customWidth="1"/>
    <col min="6" max="6" width="18.375" style="67" customWidth="1"/>
    <col min="7" max="7" width="11.00390625" style="67" customWidth="1"/>
    <col min="8" max="8" width="15.25390625" style="67" customWidth="1"/>
    <col min="9" max="9" width="13.00390625" style="67" customWidth="1"/>
    <col min="10" max="10" width="23.25390625" style="67" customWidth="1"/>
    <col min="11" max="11" width="9.125" style="67" customWidth="1"/>
    <col min="12" max="12" width="12.00390625" style="67" customWidth="1"/>
    <col min="13" max="13" width="21.875" style="67" customWidth="1"/>
    <col min="14" max="14" width="9.125" style="67" customWidth="1"/>
    <col min="15" max="15" width="10.75390625" style="67" customWidth="1"/>
    <col min="16" max="16" width="9.375" style="67" customWidth="1"/>
    <col min="17" max="20" width="9.125" style="67" customWidth="1"/>
    <col min="21" max="16384" width="9.125" style="68" customWidth="1"/>
  </cols>
  <sheetData>
    <row r="2" spans="2:14" ht="12">
      <c r="B2" s="66" t="s">
        <v>73</v>
      </c>
      <c r="C2" s="74"/>
      <c r="D2" s="75"/>
      <c r="E2" s="75"/>
      <c r="F2" s="75"/>
      <c r="G2" s="75"/>
      <c r="H2" s="75"/>
      <c r="I2" s="75"/>
      <c r="J2" s="75"/>
      <c r="K2" s="75"/>
      <c r="L2" s="75"/>
      <c r="M2" s="74"/>
      <c r="N2" s="74"/>
    </row>
    <row r="3" spans="2:20" ht="24">
      <c r="B3" s="76" t="s">
        <v>10</v>
      </c>
      <c r="C3" s="77" t="s">
        <v>62</v>
      </c>
      <c r="D3" s="78" t="s">
        <v>63</v>
      </c>
      <c r="E3" s="78" t="s">
        <v>64</v>
      </c>
      <c r="F3" s="78" t="s">
        <v>81</v>
      </c>
      <c r="G3" s="78" t="s">
        <v>66</v>
      </c>
      <c r="H3" s="78" t="s">
        <v>65</v>
      </c>
      <c r="I3" s="79" t="s">
        <v>67</v>
      </c>
      <c r="J3" s="78" t="s">
        <v>7</v>
      </c>
      <c r="K3" s="80"/>
      <c r="L3" s="81"/>
      <c r="M3" s="82"/>
      <c r="N3" s="82"/>
      <c r="O3" s="83"/>
      <c r="P3" s="81"/>
      <c r="Q3" s="82"/>
      <c r="R3" s="82"/>
      <c r="S3" s="83"/>
      <c r="T3" s="83"/>
    </row>
    <row r="4" spans="2:20" ht="12">
      <c r="B4" s="84" t="s">
        <v>4</v>
      </c>
      <c r="C4" s="78">
        <f>SUM(D4:I4)</f>
        <v>695</v>
      </c>
      <c r="D4" s="78">
        <f>SUM('I  rok 2021_2022'!W34-4)</f>
        <v>215</v>
      </c>
      <c r="E4" s="78">
        <f>SUM('I  rok 2021_2022'!X34)</f>
        <v>70</v>
      </c>
      <c r="F4" s="78">
        <f>SUM('I  rok 2021_2022'!Y34)</f>
        <v>185</v>
      </c>
      <c r="G4" s="78">
        <f>SUM('I  rok 2021_2022'!Z34)</f>
        <v>50</v>
      </c>
      <c r="H4" s="78">
        <f>SUM('I  rok 2021_2022'!AA34)</f>
        <v>175</v>
      </c>
      <c r="I4" s="79">
        <f>SUM('I  rok 2021_2022'!AB34)</f>
        <v>0</v>
      </c>
      <c r="J4" s="113">
        <f>SUM('I  rok 2021_2022'!C7:E33)</f>
        <v>30.5</v>
      </c>
      <c r="K4" s="80"/>
      <c r="L4" s="80"/>
      <c r="M4" s="83"/>
      <c r="N4" s="83"/>
      <c r="O4" s="83"/>
      <c r="P4" s="80"/>
      <c r="Q4" s="83"/>
      <c r="R4" s="83"/>
      <c r="S4" s="83"/>
      <c r="T4" s="83"/>
    </row>
    <row r="5" spans="2:20" ht="12">
      <c r="B5" s="84" t="s">
        <v>5</v>
      </c>
      <c r="C5" s="78">
        <f>SUM(D5:I5)</f>
        <v>930</v>
      </c>
      <c r="D5" s="78">
        <f>SUM('I  rok 2021_2022'!AC34)</f>
        <v>160</v>
      </c>
      <c r="E5" s="78">
        <f>SUM('I  rok 2021_2022'!AD34)</f>
        <v>45</v>
      </c>
      <c r="F5" s="78">
        <f>SUM('I  rok 2021_2022'!AE34)</f>
        <v>195</v>
      </c>
      <c r="G5" s="78">
        <f>SUM('I  rok 2021_2022'!AF34)</f>
        <v>110</v>
      </c>
      <c r="H5" s="78">
        <f>SUM('I  rok 2021_2022'!AG34)</f>
        <v>140</v>
      </c>
      <c r="I5" s="79">
        <f>SUM('I  rok 2021_2022'!AH34)</f>
        <v>280</v>
      </c>
      <c r="J5" s="114">
        <f>SUM('I  rok 2021_2022'!F7:H33)</f>
        <v>29.5</v>
      </c>
      <c r="K5" s="80"/>
      <c r="L5" s="80"/>
      <c r="M5" s="83"/>
      <c r="N5" s="83"/>
      <c r="O5" s="83"/>
      <c r="P5" s="80"/>
      <c r="Q5" s="83"/>
      <c r="R5" s="83"/>
      <c r="S5" s="83"/>
      <c r="T5" s="83"/>
    </row>
    <row r="6" spans="2:20" s="122" customFormat="1" ht="12">
      <c r="B6" s="118"/>
      <c r="C6" s="119">
        <f aca="true" t="shared" si="0" ref="C6:J6">SUM(C4:C5)</f>
        <v>1625</v>
      </c>
      <c r="D6" s="119">
        <f t="shared" si="0"/>
        <v>375</v>
      </c>
      <c r="E6" s="119">
        <f t="shared" si="0"/>
        <v>115</v>
      </c>
      <c r="F6" s="119">
        <f t="shared" si="0"/>
        <v>380</v>
      </c>
      <c r="G6" s="119">
        <f t="shared" si="0"/>
        <v>160</v>
      </c>
      <c r="H6" s="119">
        <f t="shared" si="0"/>
        <v>315</v>
      </c>
      <c r="I6" s="119">
        <f t="shared" si="0"/>
        <v>280</v>
      </c>
      <c r="J6" s="120">
        <f t="shared" si="0"/>
        <v>60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2:20" ht="12">
      <c r="B7" s="84" t="s">
        <v>68</v>
      </c>
      <c r="C7" s="78">
        <f>SUM(D7:I7)</f>
        <v>817</v>
      </c>
      <c r="D7" s="78">
        <f>SUM('II  rok 2022_2023'!W23)</f>
        <v>265</v>
      </c>
      <c r="E7" s="78">
        <f>SUM('II  rok 2022_2023'!X23)</f>
        <v>95</v>
      </c>
      <c r="F7" s="78">
        <f>SUM('II  rok 2022_2023'!Y23)</f>
        <v>115</v>
      </c>
      <c r="G7" s="78">
        <f>SUM('II  rok 2022_2023'!Z23)</f>
        <v>132</v>
      </c>
      <c r="H7" s="78">
        <f>SUM('II  rok 2022_2023'!AA23)</f>
        <v>210</v>
      </c>
      <c r="I7" s="79">
        <f>SUM('II  rok 2022_2023'!AB23)</f>
        <v>0</v>
      </c>
      <c r="J7" s="114">
        <f>SUM('II  rok 2022_2023'!C8:E22)</f>
        <v>30</v>
      </c>
      <c r="K7" s="80"/>
      <c r="L7" s="80"/>
      <c r="M7" s="83"/>
      <c r="N7" s="83"/>
      <c r="O7" s="83"/>
      <c r="P7" s="80"/>
      <c r="Q7" s="83"/>
      <c r="R7" s="83"/>
      <c r="S7" s="83"/>
      <c r="T7" s="83"/>
    </row>
    <row r="8" spans="2:20" ht="12">
      <c r="B8" s="84" t="s">
        <v>69</v>
      </c>
      <c r="C8" s="78">
        <f>SUM(D8:I8)</f>
        <v>791</v>
      </c>
      <c r="D8" s="78">
        <f>SUM('II  rok 2022_2023'!AC23)</f>
        <v>10</v>
      </c>
      <c r="E8" s="78">
        <f>SUM('II  rok 2022_2023'!AD23)</f>
        <v>20</v>
      </c>
      <c r="F8" s="78">
        <f>SUM('II  rok 2022_2023'!AE23)</f>
        <v>10</v>
      </c>
      <c r="G8" s="78">
        <f>SUM('II  rok 2022_2023'!AF23)</f>
        <v>256</v>
      </c>
      <c r="H8" s="78">
        <f>SUM('II  rok 2022_2023'!AG23)</f>
        <v>15</v>
      </c>
      <c r="I8" s="79">
        <f>SUM('II  rok 2022_2023'!AH23)</f>
        <v>480</v>
      </c>
      <c r="J8" s="113">
        <f>SUM('II  rok 2022_2023'!F8:H22)</f>
        <v>30</v>
      </c>
      <c r="K8" s="80"/>
      <c r="L8" s="80"/>
      <c r="M8" s="83"/>
      <c r="N8" s="83"/>
      <c r="O8" s="83"/>
      <c r="P8" s="80"/>
      <c r="Q8" s="83"/>
      <c r="R8" s="83"/>
      <c r="S8" s="83"/>
      <c r="T8" s="83"/>
    </row>
    <row r="9" spans="2:20" s="122" customFormat="1" ht="12">
      <c r="B9" s="118"/>
      <c r="C9" s="119">
        <f>SUM(C7:C8)</f>
        <v>1608</v>
      </c>
      <c r="D9" s="119">
        <f aca="true" t="shared" si="1" ref="D9:I9">SUM(D7:D8)</f>
        <v>275</v>
      </c>
      <c r="E9" s="119">
        <f t="shared" si="1"/>
        <v>115</v>
      </c>
      <c r="F9" s="119">
        <f t="shared" si="1"/>
        <v>125</v>
      </c>
      <c r="G9" s="119">
        <f t="shared" si="1"/>
        <v>388</v>
      </c>
      <c r="H9" s="119">
        <f t="shared" si="1"/>
        <v>225</v>
      </c>
      <c r="I9" s="119">
        <f t="shared" si="1"/>
        <v>480</v>
      </c>
      <c r="J9" s="120">
        <f>SUM(J7:J8)</f>
        <v>60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2:20" ht="12">
      <c r="B10" s="84" t="s">
        <v>70</v>
      </c>
      <c r="C10" s="78">
        <f>SUM(D10:I10)</f>
        <v>837</v>
      </c>
      <c r="D10" s="85">
        <f>SUM('III  rok 2023_2024'!W23)</f>
        <v>255</v>
      </c>
      <c r="E10" s="85">
        <f>SUM('III  rok 2023_2024'!X23)</f>
        <v>0</v>
      </c>
      <c r="F10" s="85">
        <f>SUM('III  rok 2023_2024'!Y23)</f>
        <v>25</v>
      </c>
      <c r="G10" s="85">
        <f>SUM('III  rok 2023_2024'!Z23)</f>
        <v>272</v>
      </c>
      <c r="H10" s="85">
        <f>SUM('III  rok 2023_2024'!AA23)</f>
        <v>165</v>
      </c>
      <c r="I10" s="86">
        <f>SUM('III  rok 2023_2024'!AB23)</f>
        <v>120</v>
      </c>
      <c r="J10" s="113">
        <f>SUM('III  rok 2023_2024'!C9:E22)</f>
        <v>30</v>
      </c>
      <c r="K10" s="80"/>
      <c r="L10" s="80"/>
      <c r="M10" s="83"/>
      <c r="N10" s="83"/>
      <c r="O10" s="83"/>
      <c r="P10" s="80"/>
      <c r="Q10" s="83"/>
      <c r="R10" s="83"/>
      <c r="S10" s="83"/>
      <c r="T10" s="83"/>
    </row>
    <row r="11" spans="2:20" ht="12">
      <c r="B11" s="84" t="s">
        <v>71</v>
      </c>
      <c r="C11" s="78">
        <f>SUM(D11:I11)</f>
        <v>715</v>
      </c>
      <c r="D11" s="85">
        <f>SUM('III  rok 2023_2024'!AC23)</f>
        <v>50</v>
      </c>
      <c r="E11" s="85">
        <f>SUM('III  rok 2023_2024'!AD23)</f>
        <v>5</v>
      </c>
      <c r="F11" s="85">
        <f>SUM('III  rok 2023_2024'!AE23)</f>
        <v>10</v>
      </c>
      <c r="G11" s="85">
        <f>SUM('III  rok 2023_2024'!AF23)</f>
        <v>280</v>
      </c>
      <c r="H11" s="85">
        <f>SUM('III  rok 2023_2024'!AG23)</f>
        <v>50</v>
      </c>
      <c r="I11" s="86">
        <f>SUM('III  rok 2023_2024'!AH23)</f>
        <v>320</v>
      </c>
      <c r="J11" s="113">
        <f>SUM('III  rok 2023_2024'!F9:H22)</f>
        <v>30</v>
      </c>
      <c r="K11" s="80"/>
      <c r="L11" s="87"/>
      <c r="M11" s="82"/>
      <c r="N11" s="82"/>
      <c r="O11" s="82"/>
      <c r="P11" s="80"/>
      <c r="Q11" s="80"/>
      <c r="R11" s="80"/>
      <c r="S11" s="80"/>
      <c r="T11" s="80"/>
    </row>
    <row r="12" spans="2:20" s="122" customFormat="1" ht="12">
      <c r="B12" s="118"/>
      <c r="C12" s="119">
        <f>SUM(C10:C11)</f>
        <v>1552</v>
      </c>
      <c r="D12" s="119">
        <f aca="true" t="shared" si="2" ref="D12:I12">SUM(D10:D11)</f>
        <v>305</v>
      </c>
      <c r="E12" s="119">
        <f t="shared" si="2"/>
        <v>5</v>
      </c>
      <c r="F12" s="119">
        <f t="shared" si="2"/>
        <v>35</v>
      </c>
      <c r="G12" s="119">
        <f t="shared" si="2"/>
        <v>552</v>
      </c>
      <c r="H12" s="119">
        <f t="shared" si="2"/>
        <v>215</v>
      </c>
      <c r="I12" s="119">
        <f t="shared" si="2"/>
        <v>440</v>
      </c>
      <c r="J12" s="123">
        <f>SUM(J10:J11)</f>
        <v>60</v>
      </c>
      <c r="K12" s="124"/>
      <c r="L12" s="125"/>
      <c r="M12" s="126"/>
      <c r="N12" s="126"/>
      <c r="O12" s="124"/>
      <c r="P12" s="124"/>
      <c r="Q12" s="124"/>
      <c r="R12" s="124"/>
      <c r="S12" s="124"/>
      <c r="T12" s="124"/>
    </row>
    <row r="13" spans="2:20" s="122" customFormat="1" ht="12.75" thickBot="1">
      <c r="B13" s="88" t="s">
        <v>72</v>
      </c>
      <c r="C13" s="127">
        <f aca="true" t="shared" si="3" ref="C13:I13">SUM(C6,C9,C12)</f>
        <v>4785</v>
      </c>
      <c r="D13" s="89">
        <f t="shared" si="3"/>
        <v>955</v>
      </c>
      <c r="E13" s="89">
        <f t="shared" si="3"/>
        <v>235</v>
      </c>
      <c r="F13" s="89">
        <f t="shared" si="3"/>
        <v>540</v>
      </c>
      <c r="G13" s="89">
        <f t="shared" si="3"/>
        <v>1100</v>
      </c>
      <c r="H13" s="89">
        <f t="shared" si="3"/>
        <v>755</v>
      </c>
      <c r="I13" s="89">
        <f t="shared" si="3"/>
        <v>1200</v>
      </c>
      <c r="J13" s="115">
        <f>SUM(J6,J9,J12)</f>
        <v>180</v>
      </c>
      <c r="K13" s="124"/>
      <c r="L13" s="125"/>
      <c r="M13" s="126"/>
      <c r="N13" s="126"/>
      <c r="O13" s="124"/>
      <c r="P13" s="124"/>
      <c r="Q13" s="124"/>
      <c r="R13" s="124"/>
      <c r="S13" s="124"/>
      <c r="T13" s="124"/>
    </row>
    <row r="14" spans="2:14" ht="12">
      <c r="B14" s="66"/>
      <c r="C14" s="385" t="s">
        <v>74</v>
      </c>
      <c r="D14" s="386"/>
      <c r="E14" s="387">
        <f>SUM(D13:F13)</f>
        <v>1730</v>
      </c>
      <c r="F14" s="387"/>
      <c r="G14" s="387"/>
      <c r="H14" s="87"/>
      <c r="I14" s="87"/>
      <c r="J14" s="87"/>
      <c r="K14" s="87"/>
      <c r="L14" s="75"/>
      <c r="M14" s="74"/>
      <c r="N14" s="74"/>
    </row>
    <row r="15" spans="2:14" ht="12">
      <c r="B15" s="66"/>
      <c r="C15" s="388" t="s">
        <v>75</v>
      </c>
      <c r="D15" s="388"/>
      <c r="E15" s="389">
        <f>SUM(D13:F13,H13)</f>
        <v>2485</v>
      </c>
      <c r="F15" s="389"/>
      <c r="G15" s="389"/>
      <c r="H15" s="389"/>
      <c r="I15" s="87"/>
      <c r="J15" s="87"/>
      <c r="K15" s="87"/>
      <c r="L15" s="75"/>
      <c r="M15" s="74"/>
      <c r="N15" s="74"/>
    </row>
    <row r="16" spans="2:14" ht="12">
      <c r="B16" s="66"/>
      <c r="C16" s="382" t="s">
        <v>76</v>
      </c>
      <c r="D16" s="383"/>
      <c r="E16" s="383"/>
      <c r="F16" s="383"/>
      <c r="G16" s="383"/>
      <c r="H16" s="383"/>
      <c r="I16" s="383"/>
      <c r="J16" s="92">
        <f>SUM(D4:I5,D7:I8,D10:I11)</f>
        <v>4785</v>
      </c>
      <c r="K16" s="67">
        <f>J16-60</f>
        <v>4725</v>
      </c>
      <c r="L16" s="75"/>
      <c r="M16" s="87"/>
      <c r="N16" s="74"/>
    </row>
    <row r="17" spans="2:14" ht="12">
      <c r="B17" s="66"/>
      <c r="C17" s="93"/>
      <c r="D17" s="93"/>
      <c r="E17" s="93"/>
      <c r="F17" s="93"/>
      <c r="G17" s="93"/>
      <c r="H17" s="93"/>
      <c r="I17" s="93"/>
      <c r="J17" s="94"/>
      <c r="K17" s="87"/>
      <c r="L17" s="75"/>
      <c r="M17" s="74"/>
      <c r="N17" s="74"/>
    </row>
    <row r="18" spans="2:14" ht="12">
      <c r="B18" s="66" t="s">
        <v>77</v>
      </c>
      <c r="C18" s="74"/>
      <c r="D18" s="95"/>
      <c r="E18" s="75"/>
      <c r="F18" s="75"/>
      <c r="G18" s="75"/>
      <c r="H18" s="75"/>
      <c r="I18" s="75"/>
      <c r="L18" s="384"/>
      <c r="M18" s="384"/>
      <c r="N18" s="384"/>
    </row>
    <row r="19" spans="2:14" ht="24">
      <c r="B19" s="66"/>
      <c r="C19" s="69"/>
      <c r="D19" s="70" t="s">
        <v>78</v>
      </c>
      <c r="E19" s="71" t="s">
        <v>65</v>
      </c>
      <c r="F19" s="72" t="s">
        <v>79</v>
      </c>
      <c r="G19" s="71" t="s">
        <v>7</v>
      </c>
      <c r="H19" s="116" t="s">
        <v>163</v>
      </c>
      <c r="J19" s="73" t="s">
        <v>161</v>
      </c>
      <c r="K19" s="70" t="s">
        <v>78</v>
      </c>
      <c r="L19" s="71" t="s">
        <v>65</v>
      </c>
      <c r="M19" s="72" t="s">
        <v>79</v>
      </c>
      <c r="N19" s="72" t="s">
        <v>7</v>
      </c>
    </row>
    <row r="20" spans="2:14" ht="12">
      <c r="B20" s="66"/>
      <c r="C20" s="96" t="s">
        <v>119</v>
      </c>
      <c r="D20" s="97">
        <f>SUM('I  rok 2021_2022'!Q7:S8,'I  rok 2021_2022'!Q18:S19,'I  rok 2021_2022'!Q25:S27,'II  rok 2022_2023'!Q17:S17,'II  rok 2022_2023'!Q19:S19,'III  rok 2023_2024'!W21:Y21)</f>
        <v>375</v>
      </c>
      <c r="E20" s="97">
        <f>SUM('I  rok 2021_2022'!U7:U8,'I  rok 2021_2022'!U18:U19,'I  rok 2021_2022'!U25:U27,'II  rok 2022_2023'!U17,'II  rok 2022_2023'!U19,'III  rok 2023_2024'!AA21)</f>
        <v>125</v>
      </c>
      <c r="F20" s="72">
        <f>SUM(D20:E20)</f>
        <v>500</v>
      </c>
      <c r="G20" s="97">
        <f>SUM('I  rok 2021_2022'!I7:I8,'I  rok 2021_2022'!I18:I19,'I  rok 2021_2022'!I25:I27,'II  rok 2022_2023'!I17,'II  rok 2022_2023'!I19,'III  rok 2023_2024'!I21)</f>
        <v>20</v>
      </c>
      <c r="H20" s="67">
        <f>SUM(G20:G25)</f>
        <v>134</v>
      </c>
      <c r="J20" s="96" t="s">
        <v>119</v>
      </c>
      <c r="K20" s="97">
        <v>375</v>
      </c>
      <c r="L20" s="97">
        <v>125</v>
      </c>
      <c r="M20" s="97">
        <f>SUM(K20:L20)</f>
        <v>500</v>
      </c>
      <c r="N20" s="97">
        <v>20</v>
      </c>
    </row>
    <row r="21" spans="2:14" ht="24">
      <c r="B21" s="66"/>
      <c r="C21" s="98" t="s">
        <v>146</v>
      </c>
      <c r="D21" s="99">
        <f>SUM('I  rok 2021_2022'!Q20:S23,'I  rok 2021_2022'!Q11:S12,'II  rok 2022_2023'!Q21:S21)</f>
        <v>225</v>
      </c>
      <c r="E21" s="99">
        <f>SUM('I  rok 2021_2022'!U11:U12,'I  rok 2021_2022'!U20:U23,'II  rok 2022_2023'!U21)</f>
        <v>75</v>
      </c>
      <c r="F21" s="390">
        <f>SUM(D21:E22)</f>
        <v>420</v>
      </c>
      <c r="G21" s="253">
        <f>SUM('I  rok 2021_2022'!I11:I12,'I  rok 2021_2022'!I20:I23,'II  rok 2022_2023'!I21)</f>
        <v>12</v>
      </c>
      <c r="J21" s="98" t="s">
        <v>146</v>
      </c>
      <c r="K21" s="99">
        <v>225</v>
      </c>
      <c r="L21" s="98">
        <v>75</v>
      </c>
      <c r="M21" s="381">
        <f>SUM(K21,K22,L21,L22)</f>
        <v>420</v>
      </c>
      <c r="N21" s="99">
        <v>12</v>
      </c>
    </row>
    <row r="22" spans="2:14" ht="12">
      <c r="B22" s="66"/>
      <c r="C22" s="98" t="s">
        <v>80</v>
      </c>
      <c r="D22" s="99">
        <f>SUM('I  rok 2021_2022'!Q24:S24,'II  rok 2022_2023'!Q18:S18)</f>
        <v>90</v>
      </c>
      <c r="E22" s="99">
        <f>SUM('I  rok 2021_2022'!U24,'II  rok 2022_2023'!U18)</f>
        <v>30</v>
      </c>
      <c r="F22" s="304"/>
      <c r="G22" s="253">
        <f>SUM('I  rok 2021_2022'!I24,'II  rok 2022_2023'!I18)</f>
        <v>5</v>
      </c>
      <c r="J22" s="98" t="s">
        <v>80</v>
      </c>
      <c r="K22" s="99">
        <v>90</v>
      </c>
      <c r="L22" s="98">
        <v>30</v>
      </c>
      <c r="M22" s="381"/>
      <c r="N22" s="99">
        <v>5</v>
      </c>
    </row>
    <row r="23" spans="2:20" ht="48">
      <c r="B23" s="66"/>
      <c r="C23" s="100" t="s">
        <v>186</v>
      </c>
      <c r="D23" s="101">
        <f>SUM('I  rok 2021_2022'!Q9:S10,'I  rok 2021_2022'!Q13:S17,'I  rok 2021_2022'!Q28:S30,'II  rok 2022_2023'!Q8:S8,'II  rok 2022_2023'!Q15:S15,'II  rok 2022_2023'!Q20:S20)</f>
        <v>390</v>
      </c>
      <c r="E23" s="101">
        <f>SUM('I  rok 2021_2022'!U9:U10,'I  rok 2021_2022'!U13:U17,'I  rok 2021_2022'!U28:U30,'II  rok 2022_2023'!U8,'II  rok 2022_2023'!U15,'II  rok 2022_2023'!U20)</f>
        <v>210</v>
      </c>
      <c r="F23" s="72">
        <f aca="true" t="shared" si="4" ref="F23:F28">SUM(D23:E23)</f>
        <v>600</v>
      </c>
      <c r="G23" s="101">
        <f>SUM('I  rok 2021_2022'!I9:I10,'I  rok 2021_2022'!I13:I17,'I  rok 2021_2022'!I29:I30,'II  rok 2022_2023'!I8,'II  rok 2022_2023'!I15,'II  rok 2022_2023'!I20)</f>
        <v>22</v>
      </c>
      <c r="H23" s="67">
        <v>7</v>
      </c>
      <c r="I23" s="67" t="s">
        <v>166</v>
      </c>
      <c r="J23" s="100" t="s">
        <v>120</v>
      </c>
      <c r="K23" s="101">
        <v>450</v>
      </c>
      <c r="L23" s="101">
        <v>150</v>
      </c>
      <c r="M23" s="101">
        <f>SUM(K23:L23)</f>
        <v>600</v>
      </c>
      <c r="N23" s="101">
        <v>22</v>
      </c>
      <c r="R23" s="102"/>
      <c r="S23" s="102"/>
      <c r="T23" s="102"/>
    </row>
    <row r="24" spans="2:20" s="103" customFormat="1" ht="72">
      <c r="B24" s="264">
        <f>SUM(D20:D24)</f>
        <v>1665</v>
      </c>
      <c r="C24" s="104" t="s">
        <v>187</v>
      </c>
      <c r="D24" s="105">
        <f>SUM('II  rok 2022_2023'!Q9:S14,'II  rok 2022_2023'!Q16:S16,'III  rok 2023_2024'!Q9:S14,'III  rok 2023_2024'!Q15:S19)</f>
        <v>585</v>
      </c>
      <c r="E24" s="105">
        <f>SUM('II  rok 2022_2023'!U9:U14,'II  rok 2022_2023'!U16,'III  rok 2023_2024'!U9:U14,'III  rok 2023_2024'!U15:U19)</f>
        <v>315</v>
      </c>
      <c r="F24" s="72">
        <f t="shared" si="4"/>
        <v>900</v>
      </c>
      <c r="G24" s="105">
        <f>SUM('II  rok 2022_2023'!I9:I14,'II  rok 2022_2023'!I16,'III  rok 2023_2024'!I9:I19,'III  rok 2023_2024'!I22)</f>
        <v>34</v>
      </c>
      <c r="H24" s="103">
        <v>1</v>
      </c>
      <c r="I24" s="103" t="s">
        <v>167</v>
      </c>
      <c r="J24" s="104" t="s">
        <v>187</v>
      </c>
      <c r="K24" s="105">
        <v>585</v>
      </c>
      <c r="L24" s="105">
        <v>315</v>
      </c>
      <c r="M24" s="105">
        <f>SUM(K24:L24)</f>
        <v>900</v>
      </c>
      <c r="N24" s="105">
        <v>34</v>
      </c>
      <c r="R24" s="106"/>
      <c r="S24" s="106"/>
      <c r="T24" s="106"/>
    </row>
    <row r="25" spans="2:14" ht="12">
      <c r="B25" s="66"/>
      <c r="C25" s="107" t="s">
        <v>66</v>
      </c>
      <c r="D25" s="72">
        <f>SUM('I  rok 2021_2022'!T34,'II  rok 2022_2023'!T23,'III  rok 2023_2024'!T23)</f>
        <v>1100</v>
      </c>
      <c r="E25" s="72"/>
      <c r="F25" s="72">
        <f t="shared" si="4"/>
        <v>1100</v>
      </c>
      <c r="G25" s="251">
        <f>SUM('I  rok 2021_2022'!J34,'II  rok 2022_2023'!J23,'III  rok 2023_2024'!J23)</f>
        <v>41</v>
      </c>
      <c r="H25" s="68">
        <v>41</v>
      </c>
      <c r="I25" s="68" t="s">
        <v>164</v>
      </c>
      <c r="J25" s="107" t="s">
        <v>66</v>
      </c>
      <c r="K25" s="72">
        <v>1100</v>
      </c>
      <c r="L25" s="72"/>
      <c r="M25" s="105">
        <f>SUM(K25:L25)</f>
        <v>1100</v>
      </c>
      <c r="N25" s="72">
        <v>41</v>
      </c>
    </row>
    <row r="26" spans="2:14" ht="12">
      <c r="B26" s="66"/>
      <c r="C26" s="107" t="s">
        <v>67</v>
      </c>
      <c r="D26" s="72">
        <f>SUM('I  rok 2021_2022'!V34,'II  rok 2022_2023'!V23,'III  rok 2023_2024'!V23)</f>
        <v>1200</v>
      </c>
      <c r="E26" s="72"/>
      <c r="F26" s="72">
        <f t="shared" si="4"/>
        <v>1200</v>
      </c>
      <c r="G26" s="251">
        <f>SUM('I  rok 2021_2022'!K34,'II  rok 2022_2023'!K23,'III  rok 2023_2024'!K23)</f>
        <v>46</v>
      </c>
      <c r="H26" s="68">
        <v>46</v>
      </c>
      <c r="I26" s="68" t="s">
        <v>165</v>
      </c>
      <c r="J26" s="107" t="s">
        <v>67</v>
      </c>
      <c r="K26" s="72">
        <v>1200</v>
      </c>
      <c r="L26" s="72"/>
      <c r="M26" s="105">
        <f>SUM(K26:L26)</f>
        <v>1200</v>
      </c>
      <c r="N26" s="72">
        <v>46</v>
      </c>
    </row>
    <row r="27" spans="2:14" ht="12">
      <c r="B27" s="66"/>
      <c r="C27" s="108" t="s">
        <v>145</v>
      </c>
      <c r="D27" s="72">
        <f>SUM('I  rok 2021_2022'!Q33:S33,'II  rok 2022_2023'!Q22:S22,'III  rok 2023_2024'!Q20:S20)</f>
        <v>60</v>
      </c>
      <c r="E27" s="72"/>
      <c r="F27" s="72">
        <f t="shared" si="4"/>
        <v>60</v>
      </c>
      <c r="G27" s="251">
        <f>SUM('I  rok 2021_2022'!L33,'II  rok 2022_2023'!L22,'III  rok 2023_2024'!L20)</f>
        <v>0</v>
      </c>
      <c r="H27" s="68"/>
      <c r="I27" s="68"/>
      <c r="J27" s="108" t="s">
        <v>145</v>
      </c>
      <c r="K27" s="72">
        <v>60</v>
      </c>
      <c r="L27" s="72"/>
      <c r="M27" s="72">
        <f>SUM(K27,L27)</f>
        <v>60</v>
      </c>
      <c r="N27" s="72"/>
    </row>
    <row r="28" spans="2:14" ht="12">
      <c r="B28" s="66"/>
      <c r="C28" s="108" t="s">
        <v>121</v>
      </c>
      <c r="D28" s="72">
        <f>SUM('I  rok 2021_2022'!Q31)</f>
        <v>4</v>
      </c>
      <c r="E28" s="72"/>
      <c r="F28" s="72">
        <f t="shared" si="4"/>
        <v>4</v>
      </c>
      <c r="G28" s="251"/>
      <c r="H28" s="68"/>
      <c r="I28" s="68"/>
      <c r="J28" s="108"/>
      <c r="K28" s="72"/>
      <c r="L28" s="72"/>
      <c r="M28" s="72"/>
      <c r="N28" s="72"/>
    </row>
    <row r="29" spans="2:14" ht="18.75" customHeight="1">
      <c r="B29" s="66"/>
      <c r="C29" s="109" t="s">
        <v>79</v>
      </c>
      <c r="D29" s="70">
        <f>SUM(D20:D26)</f>
        <v>3965</v>
      </c>
      <c r="E29" s="70">
        <f>SUM(E20:E26)</f>
        <v>755</v>
      </c>
      <c r="F29" s="70">
        <f>SUM(F20:F26)</f>
        <v>4720</v>
      </c>
      <c r="G29" s="70">
        <f>SUM(G20:G28)</f>
        <v>180</v>
      </c>
      <c r="H29" s="117">
        <f>SUM(H23:H28)</f>
        <v>95</v>
      </c>
      <c r="I29" s="68"/>
      <c r="J29" s="108"/>
      <c r="K29" s="72">
        <f>SUM(K20:K26)</f>
        <v>4025</v>
      </c>
      <c r="L29" s="72">
        <f>SUM(L20:L27)</f>
        <v>695</v>
      </c>
      <c r="M29" s="72">
        <f>SUM(M20:M26)</f>
        <v>4720</v>
      </c>
      <c r="N29" s="72">
        <f>SUM(N20:N27)</f>
        <v>180</v>
      </c>
    </row>
    <row r="30" spans="2:17" ht="12">
      <c r="B30" s="66"/>
      <c r="C30" s="109" t="s">
        <v>135</v>
      </c>
      <c r="D30" s="90"/>
      <c r="E30" s="91">
        <f>SUM(D29:E29)</f>
        <v>4720</v>
      </c>
      <c r="F30" s="110"/>
      <c r="G30" s="110">
        <f>SUM(G20:G26,G27)</f>
        <v>180</v>
      </c>
      <c r="H30" s="68"/>
      <c r="I30" s="68"/>
      <c r="M30" s="80"/>
      <c r="N30" s="82"/>
      <c r="O30" s="82"/>
      <c r="P30" s="111"/>
      <c r="Q30" s="82"/>
    </row>
  </sheetData>
  <sheetProtection/>
  <mergeCells count="8">
    <mergeCell ref="M21:M22"/>
    <mergeCell ref="C16:I16"/>
    <mergeCell ref="L18:N18"/>
    <mergeCell ref="C14:D14"/>
    <mergeCell ref="E14:G14"/>
    <mergeCell ref="C15:D15"/>
    <mergeCell ref="E15:H15"/>
    <mergeCell ref="F21:F22"/>
  </mergeCells>
  <printOptions/>
  <pageMargins left="0.11811023622047244" right="0.1968503937007874" top="0.15748031496062992" bottom="0.15748031496062992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14.875" style="0" customWidth="1"/>
    <col min="3" max="3" width="12.25390625" style="0" customWidth="1"/>
  </cols>
  <sheetData>
    <row r="1" spans="1:29" ht="15">
      <c r="A1" s="393" t="s">
        <v>102</v>
      </c>
      <c r="B1" s="393" t="s">
        <v>103</v>
      </c>
      <c r="C1" s="393" t="s">
        <v>104</v>
      </c>
      <c r="D1" s="393" t="s">
        <v>105</v>
      </c>
      <c r="E1" s="393" t="s">
        <v>106</v>
      </c>
      <c r="F1" s="393" t="s">
        <v>10</v>
      </c>
      <c r="G1" s="393"/>
      <c r="H1" s="393"/>
      <c r="I1" s="393"/>
      <c r="J1" s="393"/>
      <c r="K1" s="393"/>
      <c r="L1" s="393" t="s">
        <v>107</v>
      </c>
      <c r="M1" s="393" t="s">
        <v>106</v>
      </c>
      <c r="N1" s="393" t="s">
        <v>10</v>
      </c>
      <c r="O1" s="393"/>
      <c r="P1" s="393"/>
      <c r="Q1" s="393"/>
      <c r="R1" s="393"/>
      <c r="S1" s="393"/>
      <c r="T1" s="393" t="s">
        <v>108</v>
      </c>
      <c r="U1" s="392" t="s">
        <v>109</v>
      </c>
      <c r="V1" s="392" t="s">
        <v>110</v>
      </c>
      <c r="W1" s="392" t="s">
        <v>111</v>
      </c>
      <c r="X1" s="391" t="s">
        <v>184</v>
      </c>
      <c r="Y1" s="392" t="s">
        <v>122</v>
      </c>
      <c r="Z1" s="391" t="s">
        <v>112</v>
      </c>
      <c r="AA1" s="393" t="s">
        <v>113</v>
      </c>
      <c r="AB1" s="395" t="s">
        <v>114</v>
      </c>
      <c r="AC1" s="1"/>
    </row>
    <row r="2" spans="1:29" ht="15">
      <c r="A2" s="393"/>
      <c r="B2" s="393"/>
      <c r="C2" s="393"/>
      <c r="D2" s="393"/>
      <c r="E2" s="393"/>
      <c r="F2" s="393" t="s">
        <v>4</v>
      </c>
      <c r="G2" s="393"/>
      <c r="H2" s="393"/>
      <c r="I2" s="393"/>
      <c r="J2" s="393"/>
      <c r="K2" s="393"/>
      <c r="L2" s="393"/>
      <c r="M2" s="393"/>
      <c r="N2" s="393" t="s">
        <v>5</v>
      </c>
      <c r="O2" s="393"/>
      <c r="P2" s="393"/>
      <c r="Q2" s="393"/>
      <c r="R2" s="393"/>
      <c r="S2" s="393"/>
      <c r="T2" s="393"/>
      <c r="U2" s="392"/>
      <c r="V2" s="392"/>
      <c r="W2" s="392"/>
      <c r="X2" s="391"/>
      <c r="Y2" s="392"/>
      <c r="Z2" s="391"/>
      <c r="AA2" s="393"/>
      <c r="AB2" s="396"/>
      <c r="AC2" s="1"/>
    </row>
    <row r="3" spans="1:29" ht="15">
      <c r="A3" s="393"/>
      <c r="B3" s="393"/>
      <c r="C3" s="393"/>
      <c r="D3" s="393"/>
      <c r="E3" s="393"/>
      <c r="F3" s="3" t="s">
        <v>2</v>
      </c>
      <c r="G3" s="3" t="s">
        <v>3</v>
      </c>
      <c r="H3" s="3" t="s">
        <v>9</v>
      </c>
      <c r="I3" s="3" t="s">
        <v>11</v>
      </c>
      <c r="J3" s="3" t="s">
        <v>17</v>
      </c>
      <c r="K3" s="3" t="s">
        <v>12</v>
      </c>
      <c r="L3" s="393"/>
      <c r="M3" s="393"/>
      <c r="N3" s="3" t="s">
        <v>2</v>
      </c>
      <c r="O3" s="3" t="s">
        <v>3</v>
      </c>
      <c r="P3" s="3" t="s">
        <v>9</v>
      </c>
      <c r="Q3" s="3" t="s">
        <v>11</v>
      </c>
      <c r="R3" s="3" t="s">
        <v>17</v>
      </c>
      <c r="S3" s="3" t="s">
        <v>12</v>
      </c>
      <c r="T3" s="393"/>
      <c r="U3" s="392"/>
      <c r="V3" s="392"/>
      <c r="W3" s="392"/>
      <c r="X3" s="391"/>
      <c r="Y3" s="392"/>
      <c r="Z3" s="391"/>
      <c r="AA3" s="393"/>
      <c r="AB3" s="397"/>
      <c r="AC3" s="1"/>
    </row>
    <row r="4" spans="1:29" ht="22.5">
      <c r="A4" s="394" t="s">
        <v>116</v>
      </c>
      <c r="B4" s="394" t="s">
        <v>4</v>
      </c>
      <c r="C4" s="14" t="s">
        <v>168</v>
      </c>
      <c r="D4" s="9">
        <v>1</v>
      </c>
      <c r="E4" s="9">
        <f>SUM('I  rok 2021_2022'!C35:E35)</f>
        <v>30.5</v>
      </c>
      <c r="F4" s="7">
        <f>'I  rok 2021_2022'!W34</f>
        <v>219</v>
      </c>
      <c r="G4" s="7">
        <f>'I  rok 2021_2022'!X34</f>
        <v>70</v>
      </c>
      <c r="H4" s="7">
        <f>'I  rok 2021_2022'!Y34</f>
        <v>185</v>
      </c>
      <c r="I4" s="7">
        <f>'I  rok 2021_2022'!Z34</f>
        <v>50</v>
      </c>
      <c r="J4" s="7">
        <f>'I  rok 2021_2022'!AA34</f>
        <v>175</v>
      </c>
      <c r="K4" s="7">
        <f>'I  rok 2021_2022'!AB34</f>
        <v>0</v>
      </c>
      <c r="L4" s="8">
        <f>SUM(F4:K4)</f>
        <v>699</v>
      </c>
      <c r="M4" s="2">
        <f>SUM('I  rok 2021_2022'!F35:H35)</f>
        <v>29.5</v>
      </c>
      <c r="N4" s="7">
        <f>'I  rok 2021_2022'!AC34</f>
        <v>160</v>
      </c>
      <c r="O4" s="7">
        <f>'I  rok 2021_2022'!AD34</f>
        <v>45</v>
      </c>
      <c r="P4" s="7">
        <f>'I  rok 2021_2022'!AE34</f>
        <v>195</v>
      </c>
      <c r="Q4" s="7">
        <f>'I  rok 2021_2022'!AF34</f>
        <v>110</v>
      </c>
      <c r="R4" s="7">
        <f>'I  rok 2021_2022'!AG34</f>
        <v>140</v>
      </c>
      <c r="S4" s="7">
        <f>'I  rok 2021_2022'!AH34</f>
        <v>280</v>
      </c>
      <c r="T4" s="8">
        <f>SUM(N4:S4)</f>
        <v>930</v>
      </c>
      <c r="U4" s="7">
        <f>SUM('suma 20212024'!F4,'suma 20212024'!N4)</f>
        <v>379</v>
      </c>
      <c r="V4" s="7">
        <f>SUM('suma 20212024'!G4,'suma 20212024'!O4)</f>
        <v>115</v>
      </c>
      <c r="W4" s="7">
        <f>SUM('suma 20212024'!H4,'suma 20212024'!P4)</f>
        <v>380</v>
      </c>
      <c r="X4" s="7">
        <f>SUM('suma 20212024'!I4,'suma 20212024'!Q4)</f>
        <v>160</v>
      </c>
      <c r="Y4" s="7">
        <f>SUM('suma 20212024'!J4,'suma 20212024'!R4)</f>
        <v>315</v>
      </c>
      <c r="Z4" s="7">
        <f>SUM('suma 20212024'!K4,'suma 20212024'!S4)</f>
        <v>280</v>
      </c>
      <c r="AA4" s="7">
        <f>SUM(U4:Z4)</f>
        <v>1629</v>
      </c>
      <c r="AB4" s="7">
        <f>SUM(Y4:Z4)</f>
        <v>595</v>
      </c>
      <c r="AC4" s="4" t="s">
        <v>115</v>
      </c>
    </row>
    <row r="5" spans="1:28" ht="15">
      <c r="A5" s="394"/>
      <c r="B5" s="394"/>
      <c r="C5" s="14" t="s">
        <v>169</v>
      </c>
      <c r="D5" s="9">
        <v>2</v>
      </c>
      <c r="E5" s="9">
        <f>SUM('II  rok 2022_2023'!C25:E25)</f>
        <v>30</v>
      </c>
      <c r="F5" s="7">
        <f>'II  rok 2022_2023'!W23</f>
        <v>265</v>
      </c>
      <c r="G5" s="7">
        <f>'II  rok 2022_2023'!X23</f>
        <v>95</v>
      </c>
      <c r="H5" s="7">
        <f>'II  rok 2022_2023'!Y23</f>
        <v>115</v>
      </c>
      <c r="I5" s="7">
        <f>'II  rok 2022_2023'!Z23</f>
        <v>132</v>
      </c>
      <c r="J5" s="7">
        <f>'II  rok 2022_2023'!AA23</f>
        <v>210</v>
      </c>
      <c r="K5" s="7">
        <f>'II  rok 2022_2023'!AB23</f>
        <v>0</v>
      </c>
      <c r="L5" s="8">
        <f>SUM(F5:K5)</f>
        <v>817</v>
      </c>
      <c r="M5" s="2">
        <f>SUM('II  rok 2022_2023'!F25:H25)</f>
        <v>30</v>
      </c>
      <c r="N5" s="7">
        <f>'II  rok 2022_2023'!AC23</f>
        <v>10</v>
      </c>
      <c r="O5" s="7">
        <f>'II  rok 2022_2023'!AD23</f>
        <v>20</v>
      </c>
      <c r="P5" s="7">
        <f>'II  rok 2022_2023'!AE23</f>
        <v>10</v>
      </c>
      <c r="Q5" s="7">
        <f>'II  rok 2022_2023'!AF23</f>
        <v>256</v>
      </c>
      <c r="R5" s="7">
        <f>'II  rok 2022_2023'!AG23</f>
        <v>15</v>
      </c>
      <c r="S5" s="7">
        <f>'II  rok 2022_2023'!AH23</f>
        <v>480</v>
      </c>
      <c r="T5" s="8">
        <f>SUM(N5:S5)</f>
        <v>791</v>
      </c>
      <c r="U5" s="7">
        <f>SUM('suma 20212024'!F5,'suma 20212024'!N5)</f>
        <v>275</v>
      </c>
      <c r="V5" s="7">
        <f>SUM('suma 20212024'!G5,'suma 20212024'!O5)</f>
        <v>115</v>
      </c>
      <c r="W5" s="7">
        <f>SUM('suma 20212024'!H5,'suma 20212024'!P5)</f>
        <v>125</v>
      </c>
      <c r="X5" s="7">
        <f>SUM('suma 20212024'!I5,'suma 20212024'!Q5)</f>
        <v>388</v>
      </c>
      <c r="Y5" s="7">
        <f>SUM('suma 20212024'!J5,'suma 20212024'!R5)</f>
        <v>225</v>
      </c>
      <c r="Z5" s="7">
        <f>SUM('suma 20212024'!K5,'suma 20212024'!S5)</f>
        <v>480</v>
      </c>
      <c r="AA5" s="7">
        <f>SUM(U5:Z5)</f>
        <v>1608</v>
      </c>
      <c r="AB5" s="7">
        <f>SUM(Y5:Z5)</f>
        <v>705</v>
      </c>
    </row>
    <row r="6" spans="1:28" ht="15">
      <c r="A6" s="394"/>
      <c r="B6" s="394"/>
      <c r="C6" s="14" t="s">
        <v>183</v>
      </c>
      <c r="D6" s="9">
        <v>3</v>
      </c>
      <c r="E6" s="9">
        <f>SUM('III  rok 2023_2024'!C24:E24)</f>
        <v>30</v>
      </c>
      <c r="F6" s="7">
        <f>'III  rok 2023_2024'!W23</f>
        <v>255</v>
      </c>
      <c r="G6" s="7">
        <f>'III  rok 2023_2024'!X23</f>
        <v>0</v>
      </c>
      <c r="H6" s="7">
        <f>'III  rok 2023_2024'!Y23</f>
        <v>25</v>
      </c>
      <c r="I6" s="7">
        <f>'III  rok 2023_2024'!Z23</f>
        <v>272</v>
      </c>
      <c r="J6" s="7">
        <f>'III  rok 2023_2024'!AA23</f>
        <v>165</v>
      </c>
      <c r="K6" s="7">
        <f>'III  rok 2023_2024'!AB23</f>
        <v>120</v>
      </c>
      <c r="L6" s="8">
        <f>SUM(F6:K6)</f>
        <v>837</v>
      </c>
      <c r="M6" s="2">
        <f>SUM('III  rok 2023_2024'!F24:H24)</f>
        <v>30</v>
      </c>
      <c r="N6" s="7">
        <f>'III  rok 2023_2024'!AC23</f>
        <v>50</v>
      </c>
      <c r="O6" s="7">
        <f>'III  rok 2023_2024'!AD23</f>
        <v>5</v>
      </c>
      <c r="P6" s="7">
        <f>'III  rok 2023_2024'!AE23</f>
        <v>10</v>
      </c>
      <c r="Q6" s="7">
        <f>'III  rok 2023_2024'!AF23</f>
        <v>280</v>
      </c>
      <c r="R6" s="7">
        <f>'III  rok 2023_2024'!AG23</f>
        <v>50</v>
      </c>
      <c r="S6" s="7">
        <f>'III  rok 2023_2024'!AH23</f>
        <v>320</v>
      </c>
      <c r="T6" s="8">
        <f>SUM(N6:S6)</f>
        <v>715</v>
      </c>
      <c r="U6" s="7">
        <f>SUM('suma 20212024'!F6,'suma 20212024'!N6)</f>
        <v>305</v>
      </c>
      <c r="V6" s="7">
        <f>SUM('suma 20212024'!G6,'suma 20212024'!O6)</f>
        <v>5</v>
      </c>
      <c r="W6" s="7">
        <f>SUM('suma 20212024'!H6,'suma 20212024'!P6)</f>
        <v>35</v>
      </c>
      <c r="X6" s="7">
        <f>SUM('suma 20212024'!I6,'suma 20212024'!Q6)</f>
        <v>552</v>
      </c>
      <c r="Y6" s="7">
        <f>SUM('suma 20212024'!J6,'suma 20212024'!R6)</f>
        <v>215</v>
      </c>
      <c r="Z6" s="7">
        <f>SUM('suma 20212024'!K6,'suma 20212024'!S6)</f>
        <v>440</v>
      </c>
      <c r="AA6" s="7">
        <f>SUM(U6:Z6)</f>
        <v>1552</v>
      </c>
      <c r="AB6" s="7">
        <f>SUM(Y6:Z6)</f>
        <v>655</v>
      </c>
    </row>
    <row r="7" spans="1:29" ht="15">
      <c r="A7" s="11"/>
      <c r="B7" s="12"/>
      <c r="C7" s="12"/>
      <c r="D7" s="12"/>
      <c r="E7" s="13">
        <f>SUM(E4:E6)</f>
        <v>90.5</v>
      </c>
      <c r="F7" s="5"/>
      <c r="G7" s="5"/>
      <c r="H7" s="5"/>
      <c r="I7" s="5"/>
      <c r="J7" s="5"/>
      <c r="K7" s="5"/>
      <c r="L7" s="8">
        <f>SUM(L4:L6)</f>
        <v>2353</v>
      </c>
      <c r="M7" s="6">
        <f>SUM(M4:M6)</f>
        <v>89.5</v>
      </c>
      <c r="N7" s="5"/>
      <c r="O7" s="5"/>
      <c r="P7" s="5"/>
      <c r="Q7" s="5"/>
      <c r="R7" s="5"/>
      <c r="S7" s="5"/>
      <c r="T7" s="8">
        <f>SUM(T4:T6)</f>
        <v>2436</v>
      </c>
      <c r="U7" s="10">
        <f>SUM(U4:U6)</f>
        <v>959</v>
      </c>
      <c r="V7" s="10">
        <f aca="true" t="shared" si="0" ref="V7:AB7">SUM(V4:V6)</f>
        <v>235</v>
      </c>
      <c r="W7" s="10">
        <f t="shared" si="0"/>
        <v>540</v>
      </c>
      <c r="X7" s="10">
        <f t="shared" si="0"/>
        <v>1100</v>
      </c>
      <c r="Y7" s="10">
        <f t="shared" si="0"/>
        <v>755</v>
      </c>
      <c r="Z7" s="10">
        <f t="shared" si="0"/>
        <v>1200</v>
      </c>
      <c r="AA7" s="10">
        <f t="shared" si="0"/>
        <v>4789</v>
      </c>
      <c r="AB7" s="10">
        <f t="shared" si="0"/>
        <v>1955</v>
      </c>
      <c r="AC7" s="1"/>
    </row>
    <row r="8" spans="9:24" ht="12.75">
      <c r="I8" s="256"/>
      <c r="Q8" s="256"/>
      <c r="T8" s="256"/>
      <c r="X8" s="256"/>
    </row>
    <row r="9" spans="17:24" ht="12.75">
      <c r="Q9" s="256"/>
      <c r="X9" s="256"/>
    </row>
    <row r="22" ht="12.75">
      <c r="E22" s="15"/>
    </row>
  </sheetData>
  <sheetProtection/>
  <mergeCells count="22">
    <mergeCell ref="F2:K2"/>
    <mergeCell ref="N2:S2"/>
    <mergeCell ref="A1:A3"/>
    <mergeCell ref="F1:K1"/>
    <mergeCell ref="N1:S1"/>
    <mergeCell ref="M1:M3"/>
    <mergeCell ref="T1:T3"/>
    <mergeCell ref="L1:L3"/>
    <mergeCell ref="C1:C3"/>
    <mergeCell ref="E1:E3"/>
    <mergeCell ref="A4:A6"/>
    <mergeCell ref="AB1:AB3"/>
    <mergeCell ref="AA1:AA3"/>
    <mergeCell ref="D1:D3"/>
    <mergeCell ref="B1:B3"/>
    <mergeCell ref="B4:B6"/>
    <mergeCell ref="Z1:Z3"/>
    <mergeCell ref="U1:U3"/>
    <mergeCell ref="V1:V3"/>
    <mergeCell ref="W1:W3"/>
    <mergeCell ref="X1:X3"/>
    <mergeCell ref="Y1:Y3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2024-01-17T09:42:34Z</cp:lastPrinted>
  <dcterms:created xsi:type="dcterms:W3CDTF">1997-02-26T13:46:56Z</dcterms:created>
  <dcterms:modified xsi:type="dcterms:W3CDTF">2024-01-17T09:45:11Z</dcterms:modified>
  <cp:category/>
  <cp:version/>
  <cp:contentType/>
  <cp:contentStatus/>
</cp:coreProperties>
</file>